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mo\pub\User\IOGV11\Public\ГОСУДАРСТВЕННАЯ ПРОГРАММА\10) 2021-2025 801-ПП от 03.11.2021\"/>
    </mc:Choice>
  </mc:AlternateContent>
  <bookViews>
    <workbookView xWindow="0" yWindow="0" windowWidth="28800" windowHeight="12435" activeTab="2"/>
  </bookViews>
  <sheets>
    <sheet name=" 6.ОМ" sheetId="4" r:id="rId1"/>
    <sheet name="4.ОКС" sheetId="2" r:id="rId2"/>
    <sheet name="План реализации _ 10" sheetId="3" r:id="rId3"/>
  </sheets>
  <externalReferences>
    <externalReference r:id="rId4"/>
  </externalReferences>
  <definedNames>
    <definedName name="_xlnm._FilterDatabase" localSheetId="2" hidden="1">'План реализации _ 10'!$A$4:$L$395</definedName>
    <definedName name="_xlnm.Print_Area" localSheetId="0">' 6.ОМ'!$A$1:$K$30</definedName>
    <definedName name="_xlnm.Print_Area" localSheetId="2">'План реализации _ 10'!$A$1:$K$413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4" i="4" l="1"/>
  <c r="E113" i="4"/>
  <c r="E112" i="4"/>
  <c r="E111" i="4"/>
  <c r="E110" i="4"/>
  <c r="I109" i="4"/>
  <c r="H109" i="4"/>
  <c r="G109" i="4"/>
  <c r="F109" i="4"/>
  <c r="E109" i="4"/>
  <c r="I108" i="4"/>
  <c r="I102" i="4" s="1"/>
  <c r="H108" i="4"/>
  <c r="H102" i="4" s="1"/>
  <c r="E102" i="4" s="1"/>
  <c r="G108" i="4"/>
  <c r="F108" i="4"/>
  <c r="E108" i="4" s="1"/>
  <c r="I107" i="4"/>
  <c r="H107" i="4"/>
  <c r="G107" i="4"/>
  <c r="F107" i="4"/>
  <c r="E107" i="4" s="1"/>
  <c r="I106" i="4"/>
  <c r="I100" i="4" s="1"/>
  <c r="H106" i="4"/>
  <c r="H100" i="4" s="1"/>
  <c r="G106" i="4"/>
  <c r="G100" i="4" s="1"/>
  <c r="E100" i="4" s="1"/>
  <c r="F106" i="4"/>
  <c r="E106" i="4" s="1"/>
  <c r="I105" i="4"/>
  <c r="H105" i="4"/>
  <c r="G105" i="4"/>
  <c r="F105" i="4"/>
  <c r="E105" i="4" s="1"/>
  <c r="I104" i="4"/>
  <c r="I98" i="4" s="1"/>
  <c r="H104" i="4"/>
  <c r="H103" i="4" s="1"/>
  <c r="G104" i="4"/>
  <c r="G103" i="4" s="1"/>
  <c r="F104" i="4"/>
  <c r="F103" i="4" s="1"/>
  <c r="E104" i="4"/>
  <c r="G102" i="4"/>
  <c r="F102" i="4"/>
  <c r="I101" i="4"/>
  <c r="H101" i="4"/>
  <c r="G101" i="4"/>
  <c r="F101" i="4"/>
  <c r="E101" i="4" s="1"/>
  <c r="F100" i="4"/>
  <c r="I99" i="4"/>
  <c r="H99" i="4"/>
  <c r="G99" i="4"/>
  <c r="F99" i="4"/>
  <c r="F97" i="4" s="1"/>
  <c r="F98" i="4"/>
  <c r="I96" i="4"/>
  <c r="H96" i="4"/>
  <c r="G96" i="4"/>
  <c r="F96" i="4"/>
  <c r="E96" i="4"/>
  <c r="I95" i="4"/>
  <c r="H95" i="4"/>
  <c r="G95" i="4"/>
  <c r="F95" i="4"/>
  <c r="E95" i="4"/>
  <c r="I94" i="4"/>
  <c r="H94" i="4"/>
  <c r="G94" i="4"/>
  <c r="F94" i="4"/>
  <c r="E94" i="4"/>
  <c r="I93" i="4"/>
  <c r="H93" i="4"/>
  <c r="G93" i="4"/>
  <c r="F93" i="4"/>
  <c r="E93" i="4"/>
  <c r="I92" i="4"/>
  <c r="H92" i="4"/>
  <c r="G92" i="4"/>
  <c r="F92" i="4"/>
  <c r="E92" i="4"/>
  <c r="I91" i="4"/>
  <c r="H91" i="4"/>
  <c r="G91" i="4"/>
  <c r="F91" i="4"/>
  <c r="E91" i="4"/>
  <c r="I90" i="4"/>
  <c r="H90" i="4"/>
  <c r="G90" i="4"/>
  <c r="F90" i="4"/>
  <c r="E90" i="4"/>
  <c r="I89" i="4"/>
  <c r="H89" i="4"/>
  <c r="G89" i="4"/>
  <c r="F89" i="4"/>
  <c r="E89" i="4"/>
  <c r="I88" i="4"/>
  <c r="H88" i="4"/>
  <c r="G88" i="4"/>
  <c r="F88" i="4"/>
  <c r="E88" i="4"/>
  <c r="I87" i="4"/>
  <c r="H87" i="4"/>
  <c r="G87" i="4"/>
  <c r="F87" i="4"/>
  <c r="E87" i="4"/>
  <c r="I86" i="4"/>
  <c r="H86" i="4"/>
  <c r="G86" i="4"/>
  <c r="F86" i="4"/>
  <c r="E86" i="4"/>
  <c r="I85" i="4"/>
  <c r="H85" i="4"/>
  <c r="G85" i="4"/>
  <c r="F85" i="4"/>
  <c r="E85" i="4"/>
  <c r="I84" i="4"/>
  <c r="I78" i="4" s="1"/>
  <c r="H84" i="4"/>
  <c r="H78" i="4" s="1"/>
  <c r="G84" i="4"/>
  <c r="F84" i="4"/>
  <c r="E84" i="4"/>
  <c r="I83" i="4"/>
  <c r="H83" i="4"/>
  <c r="G83" i="4"/>
  <c r="F83" i="4"/>
  <c r="F77" i="4" s="1"/>
  <c r="E77" i="4" s="1"/>
  <c r="E83" i="4"/>
  <c r="I82" i="4"/>
  <c r="I76" i="4" s="1"/>
  <c r="H82" i="4"/>
  <c r="H76" i="4" s="1"/>
  <c r="G82" i="4"/>
  <c r="G76" i="4" s="1"/>
  <c r="F82" i="4"/>
  <c r="F76" i="4" s="1"/>
  <c r="E76" i="4" s="1"/>
  <c r="E82" i="4"/>
  <c r="I81" i="4"/>
  <c r="H81" i="4"/>
  <c r="G81" i="4"/>
  <c r="F81" i="4"/>
  <c r="E81" i="4"/>
  <c r="I80" i="4"/>
  <c r="I74" i="4" s="1"/>
  <c r="H80" i="4"/>
  <c r="H74" i="4" s="1"/>
  <c r="G80" i="4"/>
  <c r="G74" i="4" s="1"/>
  <c r="F80" i="4"/>
  <c r="F74" i="4" s="1"/>
  <c r="E80" i="4"/>
  <c r="I79" i="4"/>
  <c r="H79" i="4"/>
  <c r="G79" i="4"/>
  <c r="F79" i="4"/>
  <c r="E79" i="4"/>
  <c r="G78" i="4"/>
  <c r="F78" i="4"/>
  <c r="I77" i="4"/>
  <c r="H77" i="4"/>
  <c r="G77" i="4"/>
  <c r="I75" i="4"/>
  <c r="H75" i="4"/>
  <c r="G75" i="4"/>
  <c r="F75" i="4"/>
  <c r="E75" i="4" s="1"/>
  <c r="I72" i="4"/>
  <c r="H72" i="4"/>
  <c r="G72" i="4"/>
  <c r="F72" i="4"/>
  <c r="E72" i="4"/>
  <c r="I71" i="4"/>
  <c r="H71" i="4"/>
  <c r="G71" i="4"/>
  <c r="F71" i="4"/>
  <c r="E71" i="4"/>
  <c r="I70" i="4"/>
  <c r="H70" i="4"/>
  <c r="G70" i="4"/>
  <c r="F70" i="4"/>
  <c r="E70" i="4"/>
  <c r="I69" i="4"/>
  <c r="H69" i="4"/>
  <c r="G69" i="4"/>
  <c r="F69" i="4"/>
  <c r="E69" i="4"/>
  <c r="I68" i="4"/>
  <c r="H68" i="4"/>
  <c r="G68" i="4"/>
  <c r="F68" i="4"/>
  <c r="E68" i="4"/>
  <c r="I67" i="4"/>
  <c r="H67" i="4"/>
  <c r="G67" i="4"/>
  <c r="F67" i="4"/>
  <c r="E67" i="4"/>
  <c r="I66" i="4"/>
  <c r="H66" i="4"/>
  <c r="G66" i="4"/>
  <c r="F66" i="4"/>
  <c r="E66" i="4"/>
  <c r="I65" i="4"/>
  <c r="H65" i="4"/>
  <c r="G65" i="4"/>
  <c r="F65" i="4"/>
  <c r="E65" i="4"/>
  <c r="I64" i="4"/>
  <c r="H64" i="4"/>
  <c r="G64" i="4"/>
  <c r="F64" i="4"/>
  <c r="E64" i="4"/>
  <c r="I63" i="4"/>
  <c r="H63" i="4"/>
  <c r="G63" i="4"/>
  <c r="F63" i="4"/>
  <c r="E63" i="4"/>
  <c r="I62" i="4"/>
  <c r="H62" i="4"/>
  <c r="G62" i="4"/>
  <c r="F62" i="4"/>
  <c r="E62" i="4"/>
  <c r="I61" i="4"/>
  <c r="H61" i="4"/>
  <c r="G61" i="4"/>
  <c r="F61" i="4"/>
  <c r="E61" i="4"/>
  <c r="I60" i="4"/>
  <c r="I54" i="4" s="1"/>
  <c r="H60" i="4"/>
  <c r="H54" i="4" s="1"/>
  <c r="G60" i="4"/>
  <c r="F60" i="4"/>
  <c r="E60" i="4"/>
  <c r="I59" i="4"/>
  <c r="H59" i="4"/>
  <c r="G59" i="4"/>
  <c r="F59" i="4"/>
  <c r="F53" i="4" s="1"/>
  <c r="E53" i="4" s="1"/>
  <c r="E59" i="4"/>
  <c r="I58" i="4"/>
  <c r="I52" i="4" s="1"/>
  <c r="H58" i="4"/>
  <c r="H52" i="4" s="1"/>
  <c r="G58" i="4"/>
  <c r="G52" i="4" s="1"/>
  <c r="F58" i="4"/>
  <c r="F52" i="4" s="1"/>
  <c r="E52" i="4" s="1"/>
  <c r="E58" i="4"/>
  <c r="I57" i="4"/>
  <c r="H57" i="4"/>
  <c r="G57" i="4"/>
  <c r="F57" i="4"/>
  <c r="E57" i="4"/>
  <c r="I56" i="4"/>
  <c r="I50" i="4" s="1"/>
  <c r="H56" i="4"/>
  <c r="G56" i="4"/>
  <c r="G50" i="4" s="1"/>
  <c r="F56" i="4"/>
  <c r="F50" i="4" s="1"/>
  <c r="E56" i="4"/>
  <c r="I55" i="4"/>
  <c r="H55" i="4"/>
  <c r="G55" i="4"/>
  <c r="F55" i="4"/>
  <c r="E55" i="4"/>
  <c r="G54" i="4"/>
  <c r="F54" i="4"/>
  <c r="I53" i="4"/>
  <c r="H53" i="4"/>
  <c r="G53" i="4"/>
  <c r="I51" i="4"/>
  <c r="H51" i="4"/>
  <c r="G51" i="4"/>
  <c r="F51" i="4"/>
  <c r="E51" i="4" s="1"/>
  <c r="H50" i="4"/>
  <c r="I48" i="4"/>
  <c r="H48" i="4"/>
  <c r="G48" i="4"/>
  <c r="F48" i="4"/>
  <c r="E48" i="4"/>
  <c r="I47" i="4"/>
  <c r="H47" i="4"/>
  <c r="G47" i="4"/>
  <c r="F47" i="4"/>
  <c r="E47" i="4"/>
  <c r="I46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8" i="4"/>
  <c r="F8" i="4"/>
  <c r="E8" i="4"/>
  <c r="I7" i="4"/>
  <c r="H7" i="4"/>
  <c r="G7" i="4"/>
  <c r="F7" i="4"/>
  <c r="E7" i="4"/>
  <c r="E413" i="3"/>
  <c r="E412" i="3"/>
  <c r="E411" i="3"/>
  <c r="E410" i="3"/>
  <c r="E409" i="3"/>
  <c r="I408" i="3"/>
  <c r="E408" i="3" s="1"/>
  <c r="H408" i="3"/>
  <c r="G408" i="3"/>
  <c r="F408" i="3"/>
  <c r="I407" i="3"/>
  <c r="I401" i="3" s="1"/>
  <c r="H407" i="3"/>
  <c r="H401" i="3" s="1"/>
  <c r="G407" i="3"/>
  <c r="F407" i="3"/>
  <c r="E407" i="3" s="1"/>
  <c r="I406" i="3"/>
  <c r="I400" i="3" s="1"/>
  <c r="H406" i="3"/>
  <c r="G406" i="3"/>
  <c r="E406" i="3" s="1"/>
  <c r="F406" i="3"/>
  <c r="F400" i="3" s="1"/>
  <c r="I405" i="3"/>
  <c r="I399" i="3" s="1"/>
  <c r="H405" i="3"/>
  <c r="G405" i="3"/>
  <c r="G399" i="3" s="1"/>
  <c r="F405" i="3"/>
  <c r="E405" i="3" s="1"/>
  <c r="I404" i="3"/>
  <c r="I398" i="3" s="1"/>
  <c r="H404" i="3"/>
  <c r="G404" i="3"/>
  <c r="E404" i="3" s="1"/>
  <c r="F404" i="3"/>
  <c r="I403" i="3"/>
  <c r="I397" i="3" s="1"/>
  <c r="H403" i="3"/>
  <c r="H402" i="3" s="1"/>
  <c r="G403" i="3"/>
  <c r="G402" i="3" s="1"/>
  <c r="F403" i="3"/>
  <c r="F402" i="3" s="1"/>
  <c r="E403" i="3"/>
  <c r="I402" i="3"/>
  <c r="G401" i="3"/>
  <c r="H400" i="3"/>
  <c r="G400" i="3"/>
  <c r="H399" i="3"/>
  <c r="H398" i="3"/>
  <c r="F398" i="3"/>
  <c r="H397" i="3"/>
  <c r="F397" i="3"/>
  <c r="E395" i="3"/>
  <c r="E394" i="3"/>
  <c r="H393" i="3"/>
  <c r="E393" i="3"/>
  <c r="E392" i="3"/>
  <c r="E391" i="3"/>
  <c r="I390" i="3"/>
  <c r="H390" i="3"/>
  <c r="E390" i="3" s="1"/>
  <c r="G390" i="3"/>
  <c r="F390" i="3"/>
  <c r="E389" i="3"/>
  <c r="E388" i="3"/>
  <c r="E387" i="3"/>
  <c r="E386" i="3"/>
  <c r="E385" i="3"/>
  <c r="I384" i="3"/>
  <c r="H384" i="3"/>
  <c r="G384" i="3"/>
  <c r="F384" i="3"/>
  <c r="E384" i="3" s="1"/>
  <c r="E383" i="3"/>
  <c r="E382" i="3"/>
  <c r="E381" i="3"/>
  <c r="E380" i="3"/>
  <c r="E379" i="3"/>
  <c r="I378" i="3"/>
  <c r="H378" i="3"/>
  <c r="G378" i="3"/>
  <c r="F378" i="3"/>
  <c r="E378" i="3" s="1"/>
  <c r="E377" i="3"/>
  <c r="E376" i="3"/>
  <c r="E375" i="3"/>
  <c r="E374" i="3"/>
  <c r="E373" i="3"/>
  <c r="I372" i="3"/>
  <c r="H372" i="3"/>
  <c r="G372" i="3"/>
  <c r="F372" i="3"/>
  <c r="E372" i="3" s="1"/>
  <c r="I371" i="3"/>
  <c r="H371" i="3"/>
  <c r="G371" i="3"/>
  <c r="E371" i="3" s="1"/>
  <c r="F371" i="3"/>
  <c r="I370" i="3"/>
  <c r="H370" i="3"/>
  <c r="G370" i="3"/>
  <c r="F370" i="3"/>
  <c r="E370" i="3" s="1"/>
  <c r="I369" i="3"/>
  <c r="H369" i="3"/>
  <c r="G369" i="3"/>
  <c r="E369" i="3" s="1"/>
  <c r="F369" i="3"/>
  <c r="I368" i="3"/>
  <c r="H368" i="3"/>
  <c r="G368" i="3"/>
  <c r="F368" i="3"/>
  <c r="F366" i="3" s="1"/>
  <c r="E368" i="3"/>
  <c r="I367" i="3"/>
  <c r="E367" i="3" s="1"/>
  <c r="H367" i="3"/>
  <c r="G367" i="3"/>
  <c r="G366" i="3" s="1"/>
  <c r="F367" i="3"/>
  <c r="H366" i="3"/>
  <c r="E365" i="3"/>
  <c r="E364" i="3"/>
  <c r="E363" i="3"/>
  <c r="E362" i="3"/>
  <c r="H361" i="3"/>
  <c r="E361" i="3" s="1"/>
  <c r="I360" i="3"/>
  <c r="G360" i="3"/>
  <c r="F360" i="3"/>
  <c r="E359" i="3"/>
  <c r="E358" i="3"/>
  <c r="E357" i="3"/>
  <c r="E356" i="3"/>
  <c r="E355" i="3"/>
  <c r="I354" i="3"/>
  <c r="H354" i="3"/>
  <c r="G354" i="3"/>
  <c r="E354" i="3" s="1"/>
  <c r="F354" i="3"/>
  <c r="E347" i="3"/>
  <c r="E346" i="3"/>
  <c r="E345" i="3"/>
  <c r="E344" i="3"/>
  <c r="E343" i="3"/>
  <c r="I342" i="3"/>
  <c r="E342" i="3" s="1"/>
  <c r="H342" i="3"/>
  <c r="G342" i="3"/>
  <c r="F342" i="3"/>
  <c r="H337" i="3"/>
  <c r="E337" i="3"/>
  <c r="I336" i="3"/>
  <c r="H336" i="3"/>
  <c r="G336" i="3"/>
  <c r="F336" i="3"/>
  <c r="E336" i="3"/>
  <c r="H331" i="3"/>
  <c r="E331" i="3" s="1"/>
  <c r="I330" i="3"/>
  <c r="G330" i="3"/>
  <c r="F330" i="3"/>
  <c r="H325" i="3"/>
  <c r="E325" i="3"/>
  <c r="I324" i="3"/>
  <c r="H324" i="3"/>
  <c r="G324" i="3"/>
  <c r="F324" i="3"/>
  <c r="E324" i="3" s="1"/>
  <c r="H319" i="3"/>
  <c r="E319" i="3" s="1"/>
  <c r="I318" i="3"/>
  <c r="G318" i="3"/>
  <c r="F318" i="3"/>
  <c r="H313" i="3"/>
  <c r="E313" i="3"/>
  <c r="I312" i="3"/>
  <c r="H312" i="3"/>
  <c r="G312" i="3"/>
  <c r="F312" i="3"/>
  <c r="E312" i="3" s="1"/>
  <c r="H307" i="3"/>
  <c r="E307" i="3" s="1"/>
  <c r="I306" i="3"/>
  <c r="G306" i="3"/>
  <c r="F306" i="3"/>
  <c r="E301" i="3"/>
  <c r="I300" i="3"/>
  <c r="E300" i="3" s="1"/>
  <c r="H300" i="3"/>
  <c r="G300" i="3"/>
  <c r="F300" i="3"/>
  <c r="F295" i="3"/>
  <c r="E295" i="3"/>
  <c r="I294" i="3"/>
  <c r="H294" i="3"/>
  <c r="G294" i="3"/>
  <c r="F294" i="3"/>
  <c r="E294" i="3"/>
  <c r="E293" i="3"/>
  <c r="E292" i="3"/>
  <c r="E291" i="3"/>
  <c r="E290" i="3"/>
  <c r="E289" i="3"/>
  <c r="I288" i="3"/>
  <c r="H288" i="3"/>
  <c r="E288" i="3" s="1"/>
  <c r="G288" i="3"/>
  <c r="F288" i="3"/>
  <c r="E287" i="3"/>
  <c r="E286" i="3"/>
  <c r="E285" i="3"/>
  <c r="H284" i="3"/>
  <c r="E284" i="3"/>
  <c r="E283" i="3"/>
  <c r="I282" i="3"/>
  <c r="H282" i="3"/>
  <c r="G282" i="3"/>
  <c r="E282" i="3" s="1"/>
  <c r="F282" i="3"/>
  <c r="I281" i="3"/>
  <c r="H281" i="3"/>
  <c r="G281" i="3"/>
  <c r="F281" i="3"/>
  <c r="E281" i="3" s="1"/>
  <c r="I280" i="3"/>
  <c r="H280" i="3"/>
  <c r="G280" i="3"/>
  <c r="E280" i="3" s="1"/>
  <c r="F280" i="3"/>
  <c r="I279" i="3"/>
  <c r="H279" i="3"/>
  <c r="G279" i="3"/>
  <c r="F279" i="3"/>
  <c r="E279" i="3"/>
  <c r="I278" i="3"/>
  <c r="I225" i="3" s="1"/>
  <c r="H278" i="3"/>
  <c r="G278" i="3"/>
  <c r="F278" i="3"/>
  <c r="I277" i="3"/>
  <c r="G277" i="3"/>
  <c r="F277" i="3"/>
  <c r="F276" i="3" s="1"/>
  <c r="G276" i="3"/>
  <c r="E275" i="3"/>
  <c r="E274" i="3"/>
  <c r="E273" i="3"/>
  <c r="E272" i="3"/>
  <c r="E271" i="3"/>
  <c r="I270" i="3"/>
  <c r="H270" i="3"/>
  <c r="G270" i="3"/>
  <c r="F270" i="3"/>
  <c r="E270" i="3"/>
  <c r="E269" i="3"/>
  <c r="E268" i="3"/>
  <c r="E267" i="3"/>
  <c r="E266" i="3"/>
  <c r="E265" i="3"/>
  <c r="I264" i="3"/>
  <c r="E264" i="3" s="1"/>
  <c r="H264" i="3"/>
  <c r="G264" i="3"/>
  <c r="F264" i="3"/>
  <c r="E263" i="3"/>
  <c r="E262" i="3"/>
  <c r="E261" i="3"/>
  <c r="E260" i="3"/>
  <c r="E259" i="3"/>
  <c r="I258" i="3"/>
  <c r="H258" i="3"/>
  <c r="G258" i="3"/>
  <c r="E258" i="3" s="1"/>
  <c r="F258" i="3"/>
  <c r="E257" i="3"/>
  <c r="E256" i="3"/>
  <c r="E255" i="3"/>
  <c r="E254" i="3"/>
  <c r="E253" i="3"/>
  <c r="I252" i="3"/>
  <c r="H252" i="3"/>
  <c r="G252" i="3"/>
  <c r="E252" i="3" s="1"/>
  <c r="F252" i="3"/>
  <c r="E251" i="3"/>
  <c r="E250" i="3"/>
  <c r="E249" i="3"/>
  <c r="E248" i="3"/>
  <c r="H247" i="3"/>
  <c r="H246" i="3" s="1"/>
  <c r="E247" i="3"/>
  <c r="E246" i="3" s="1"/>
  <c r="I246" i="3"/>
  <c r="G246" i="3"/>
  <c r="F246" i="3"/>
  <c r="E245" i="3"/>
  <c r="E244" i="3"/>
  <c r="E243" i="3"/>
  <c r="E242" i="3"/>
  <c r="H241" i="3"/>
  <c r="H240" i="3" s="1"/>
  <c r="E241" i="3"/>
  <c r="I240" i="3"/>
  <c r="G240" i="3"/>
  <c r="F240" i="3"/>
  <c r="E240" i="3"/>
  <c r="I234" i="3"/>
  <c r="H234" i="3"/>
  <c r="E234" i="3" s="1"/>
  <c r="G234" i="3"/>
  <c r="G228" i="3" s="1"/>
  <c r="F234" i="3"/>
  <c r="I233" i="3"/>
  <c r="H233" i="3"/>
  <c r="H227" i="3" s="1"/>
  <c r="G233" i="3"/>
  <c r="E233" i="3" s="1"/>
  <c r="F233" i="3"/>
  <c r="I232" i="3"/>
  <c r="H232" i="3"/>
  <c r="H226" i="3" s="1"/>
  <c r="G232" i="3"/>
  <c r="F232" i="3"/>
  <c r="E232" i="3" s="1"/>
  <c r="I231" i="3"/>
  <c r="H231" i="3"/>
  <c r="H225" i="3" s="1"/>
  <c r="G231" i="3"/>
  <c r="G229" i="3" s="1"/>
  <c r="F231" i="3"/>
  <c r="F225" i="3" s="1"/>
  <c r="E231" i="3"/>
  <c r="I230" i="3"/>
  <c r="G230" i="3"/>
  <c r="F230" i="3"/>
  <c r="I229" i="3"/>
  <c r="I228" i="3"/>
  <c r="H228" i="3"/>
  <c r="I227" i="3"/>
  <c r="I226" i="3"/>
  <c r="G226" i="3"/>
  <c r="F226" i="3"/>
  <c r="E226" i="3" s="1"/>
  <c r="G225" i="3"/>
  <c r="G224" i="3"/>
  <c r="E222" i="3"/>
  <c r="E221" i="3"/>
  <c r="E220" i="3"/>
  <c r="E219" i="3"/>
  <c r="E218" i="3"/>
  <c r="I217" i="3"/>
  <c r="H217" i="3"/>
  <c r="G217" i="3"/>
  <c r="E217" i="3" s="1"/>
  <c r="F217" i="3"/>
  <c r="E216" i="3"/>
  <c r="E215" i="3"/>
  <c r="E214" i="3"/>
  <c r="E213" i="3"/>
  <c r="E212" i="3"/>
  <c r="I211" i="3"/>
  <c r="H211" i="3"/>
  <c r="G211" i="3"/>
  <c r="F211" i="3"/>
  <c r="E211" i="3"/>
  <c r="I210" i="3"/>
  <c r="H210" i="3"/>
  <c r="G210" i="3"/>
  <c r="F210" i="3"/>
  <c r="E210" i="3" s="1"/>
  <c r="I209" i="3"/>
  <c r="E209" i="3" s="1"/>
  <c r="H209" i="3"/>
  <c r="G209" i="3"/>
  <c r="F209" i="3"/>
  <c r="I208" i="3"/>
  <c r="H208" i="3"/>
  <c r="G208" i="3"/>
  <c r="F208" i="3"/>
  <c r="E208" i="3" s="1"/>
  <c r="I207" i="3"/>
  <c r="H207" i="3"/>
  <c r="G207" i="3"/>
  <c r="E207" i="3" s="1"/>
  <c r="F207" i="3"/>
  <c r="I206" i="3"/>
  <c r="I205" i="3" s="1"/>
  <c r="H206" i="3"/>
  <c r="H205" i="3" s="1"/>
  <c r="G206" i="3"/>
  <c r="F206" i="3"/>
  <c r="E206" i="3" s="1"/>
  <c r="G205" i="3"/>
  <c r="E204" i="3"/>
  <c r="E203" i="3"/>
  <c r="E202" i="3"/>
  <c r="E201" i="3"/>
  <c r="E200" i="3"/>
  <c r="I199" i="3"/>
  <c r="H199" i="3"/>
  <c r="G199" i="3"/>
  <c r="F199" i="3"/>
  <c r="E199" i="3"/>
  <c r="E198" i="3"/>
  <c r="E197" i="3"/>
  <c r="E196" i="3"/>
  <c r="E195" i="3"/>
  <c r="E194" i="3"/>
  <c r="E193" i="3" s="1"/>
  <c r="I193" i="3"/>
  <c r="H193" i="3"/>
  <c r="G193" i="3"/>
  <c r="F193" i="3"/>
  <c r="I192" i="3"/>
  <c r="H192" i="3"/>
  <c r="H126" i="3" s="1"/>
  <c r="G192" i="3"/>
  <c r="F192" i="3"/>
  <c r="E192" i="3" s="1"/>
  <c r="I191" i="3"/>
  <c r="H191" i="3"/>
  <c r="G191" i="3"/>
  <c r="G125" i="3" s="1"/>
  <c r="F191" i="3"/>
  <c r="F125" i="3" s="1"/>
  <c r="E191" i="3"/>
  <c r="I190" i="3"/>
  <c r="H190" i="3"/>
  <c r="G190" i="3"/>
  <c r="F190" i="3"/>
  <c r="F124" i="3" s="1"/>
  <c r="I189" i="3"/>
  <c r="E189" i="3" s="1"/>
  <c r="H189" i="3"/>
  <c r="G189" i="3"/>
  <c r="F189" i="3"/>
  <c r="I188" i="3"/>
  <c r="H188" i="3"/>
  <c r="H187" i="3" s="1"/>
  <c r="G188" i="3"/>
  <c r="F188" i="3"/>
  <c r="E188" i="3" s="1"/>
  <c r="I187" i="3"/>
  <c r="G187" i="3"/>
  <c r="E186" i="3"/>
  <c r="E185" i="3"/>
  <c r="E184" i="3"/>
  <c r="E183" i="3"/>
  <c r="E182" i="3"/>
  <c r="I181" i="3"/>
  <c r="H181" i="3"/>
  <c r="G181" i="3"/>
  <c r="E181" i="3" s="1"/>
  <c r="F181" i="3"/>
  <c r="E176" i="3"/>
  <c r="I175" i="3"/>
  <c r="H175" i="3"/>
  <c r="G175" i="3"/>
  <c r="F175" i="3"/>
  <c r="E175" i="3"/>
  <c r="E170" i="3"/>
  <c r="I169" i="3"/>
  <c r="H169" i="3"/>
  <c r="G169" i="3"/>
  <c r="E169" i="3" s="1"/>
  <c r="F169" i="3"/>
  <c r="E164" i="3"/>
  <c r="I163" i="3"/>
  <c r="H163" i="3"/>
  <c r="G163" i="3"/>
  <c r="F163" i="3"/>
  <c r="E163" i="3"/>
  <c r="E162" i="3"/>
  <c r="E161" i="3"/>
  <c r="E160" i="3"/>
  <c r="E159" i="3"/>
  <c r="E158" i="3"/>
  <c r="I157" i="3"/>
  <c r="E157" i="3" s="1"/>
  <c r="H157" i="3"/>
  <c r="G157" i="3"/>
  <c r="F157" i="3"/>
  <c r="E156" i="3"/>
  <c r="E155" i="3"/>
  <c r="E154" i="3"/>
  <c r="E153" i="3"/>
  <c r="F152" i="3"/>
  <c r="E152" i="3"/>
  <c r="I151" i="3"/>
  <c r="H151" i="3"/>
  <c r="E151" i="3" s="1"/>
  <c r="G151" i="3"/>
  <c r="F151" i="3"/>
  <c r="E150" i="3"/>
  <c r="E149" i="3"/>
  <c r="E148" i="3"/>
  <c r="E147" i="3"/>
  <c r="F146" i="3"/>
  <c r="E146" i="3" s="1"/>
  <c r="I145" i="3"/>
  <c r="H145" i="3"/>
  <c r="G145" i="3"/>
  <c r="F145" i="3"/>
  <c r="E145" i="3" s="1"/>
  <c r="E144" i="3"/>
  <c r="E143" i="3"/>
  <c r="E142" i="3"/>
  <c r="E141" i="3"/>
  <c r="E140" i="3"/>
  <c r="I139" i="3"/>
  <c r="H139" i="3"/>
  <c r="G139" i="3"/>
  <c r="E139" i="3" s="1"/>
  <c r="F139" i="3"/>
  <c r="G138" i="3"/>
  <c r="E138" i="3" s="1"/>
  <c r="E137" i="3"/>
  <c r="E136" i="3"/>
  <c r="E135" i="3"/>
  <c r="F134" i="3"/>
  <c r="E134" i="3" s="1"/>
  <c r="I133" i="3"/>
  <c r="H133" i="3"/>
  <c r="G133" i="3"/>
  <c r="I132" i="3"/>
  <c r="H132" i="3"/>
  <c r="F132" i="3"/>
  <c r="I131" i="3"/>
  <c r="E131" i="3" s="1"/>
  <c r="H131" i="3"/>
  <c r="G131" i="3"/>
  <c r="F131" i="3"/>
  <c r="I130" i="3"/>
  <c r="H130" i="3"/>
  <c r="G130" i="3"/>
  <c r="F130" i="3"/>
  <c r="E130" i="3" s="1"/>
  <c r="I129" i="3"/>
  <c r="H129" i="3"/>
  <c r="H123" i="3" s="1"/>
  <c r="G129" i="3"/>
  <c r="G123" i="3" s="1"/>
  <c r="F129" i="3"/>
  <c r="E129" i="3" s="1"/>
  <c r="I128" i="3"/>
  <c r="I127" i="3" s="1"/>
  <c r="H128" i="3"/>
  <c r="H127" i="3" s="1"/>
  <c r="G128" i="3"/>
  <c r="I126" i="3"/>
  <c r="F126" i="3"/>
  <c r="H125" i="3"/>
  <c r="I124" i="3"/>
  <c r="H124" i="3"/>
  <c r="H8" i="3" s="1"/>
  <c r="H14" i="3" s="1"/>
  <c r="G124" i="3"/>
  <c r="I123" i="3"/>
  <c r="F123" i="3"/>
  <c r="G122" i="3"/>
  <c r="E120" i="3"/>
  <c r="E116" i="3"/>
  <c r="I115" i="3"/>
  <c r="H115" i="3"/>
  <c r="G115" i="3"/>
  <c r="F115" i="3"/>
  <c r="E115" i="3" s="1"/>
  <c r="E114" i="3"/>
  <c r="E113" i="3"/>
  <c r="E112" i="3"/>
  <c r="E111" i="3"/>
  <c r="E110" i="3"/>
  <c r="I109" i="3"/>
  <c r="H109" i="3"/>
  <c r="G109" i="3"/>
  <c r="F109" i="3"/>
  <c r="E109" i="3"/>
  <c r="E108" i="3"/>
  <c r="E107" i="3"/>
  <c r="E106" i="3"/>
  <c r="E105" i="3"/>
  <c r="E104" i="3"/>
  <c r="I103" i="3"/>
  <c r="H103" i="3"/>
  <c r="G103" i="3"/>
  <c r="F103" i="3"/>
  <c r="E103" i="3" s="1"/>
  <c r="E97" i="3"/>
  <c r="E96" i="3"/>
  <c r="E95" i="3"/>
  <c r="E94" i="3"/>
  <c r="E93" i="3"/>
  <c r="I92" i="3"/>
  <c r="H92" i="3"/>
  <c r="G92" i="3"/>
  <c r="F92" i="3"/>
  <c r="E92" i="3" s="1"/>
  <c r="I91" i="3"/>
  <c r="H91" i="3"/>
  <c r="G91" i="3"/>
  <c r="F91" i="3"/>
  <c r="F28" i="3" s="1"/>
  <c r="E91" i="3"/>
  <c r="I90" i="3"/>
  <c r="H90" i="3"/>
  <c r="G90" i="3"/>
  <c r="F90" i="3"/>
  <c r="E90" i="3" s="1"/>
  <c r="I89" i="3"/>
  <c r="I26" i="3" s="1"/>
  <c r="H89" i="3"/>
  <c r="G89" i="3"/>
  <c r="F89" i="3"/>
  <c r="I88" i="3"/>
  <c r="I25" i="3" s="1"/>
  <c r="I7" i="3" s="1"/>
  <c r="I13" i="3" s="1"/>
  <c r="H88" i="3"/>
  <c r="H25" i="3" s="1"/>
  <c r="G88" i="3"/>
  <c r="F88" i="3"/>
  <c r="E88" i="3" s="1"/>
  <c r="I87" i="3"/>
  <c r="I86" i="3" s="1"/>
  <c r="H87" i="3"/>
  <c r="G87" i="3"/>
  <c r="G24" i="3" s="1"/>
  <c r="F87" i="3"/>
  <c r="E87" i="3" s="1"/>
  <c r="F86" i="3"/>
  <c r="E85" i="3"/>
  <c r="E84" i="3"/>
  <c r="E83" i="3"/>
  <c r="E82" i="3"/>
  <c r="F81" i="3"/>
  <c r="F51" i="3" s="1"/>
  <c r="I80" i="3"/>
  <c r="H80" i="3"/>
  <c r="G80" i="3"/>
  <c r="E79" i="3"/>
  <c r="E78" i="3"/>
  <c r="E77" i="3"/>
  <c r="E76" i="3"/>
  <c r="F75" i="3"/>
  <c r="E75" i="3"/>
  <c r="E74" i="3" s="1"/>
  <c r="I74" i="3"/>
  <c r="H74" i="3"/>
  <c r="G74" i="3"/>
  <c r="F74" i="3"/>
  <c r="E73" i="3"/>
  <c r="E72" i="3"/>
  <c r="E71" i="3"/>
  <c r="E69" i="3"/>
  <c r="E68" i="3" s="1"/>
  <c r="I68" i="3"/>
  <c r="H68" i="3"/>
  <c r="G68" i="3"/>
  <c r="F68" i="3"/>
  <c r="E67" i="3"/>
  <c r="E66" i="3"/>
  <c r="E65" i="3"/>
  <c r="E64" i="3"/>
  <c r="E62" i="3" s="1"/>
  <c r="E63" i="3"/>
  <c r="I62" i="3"/>
  <c r="H62" i="3"/>
  <c r="G62" i="3"/>
  <c r="F62" i="3"/>
  <c r="E61" i="3"/>
  <c r="E60" i="3"/>
  <c r="E59" i="3"/>
  <c r="E57" i="3"/>
  <c r="I56" i="3"/>
  <c r="H56" i="3"/>
  <c r="E56" i="3" s="1"/>
  <c r="G56" i="3"/>
  <c r="F56" i="3"/>
  <c r="I55" i="3"/>
  <c r="H55" i="3"/>
  <c r="G55" i="3"/>
  <c r="E55" i="3" s="1"/>
  <c r="F55" i="3"/>
  <c r="I54" i="3"/>
  <c r="H54" i="3"/>
  <c r="G54" i="3"/>
  <c r="F54" i="3"/>
  <c r="E54" i="3" s="1"/>
  <c r="I53" i="3"/>
  <c r="H53" i="3"/>
  <c r="G53" i="3"/>
  <c r="E53" i="3" s="1"/>
  <c r="F53" i="3"/>
  <c r="I52" i="3"/>
  <c r="H52" i="3"/>
  <c r="G52" i="3"/>
  <c r="F52" i="3"/>
  <c r="E52" i="3"/>
  <c r="I51" i="3"/>
  <c r="I50" i="3" s="1"/>
  <c r="H51" i="3"/>
  <c r="G51" i="3"/>
  <c r="H50" i="3"/>
  <c r="E42" i="3"/>
  <c r="E41" i="3" s="1"/>
  <c r="I41" i="3"/>
  <c r="H41" i="3"/>
  <c r="G41" i="3"/>
  <c r="F41" i="3"/>
  <c r="I34" i="3"/>
  <c r="I28" i="3" s="1"/>
  <c r="I10" i="3" s="1"/>
  <c r="I16" i="3" s="1"/>
  <c r="H34" i="3"/>
  <c r="G34" i="3"/>
  <c r="F34" i="3"/>
  <c r="E34" i="3" s="1"/>
  <c r="I33" i="3"/>
  <c r="H33" i="3"/>
  <c r="G33" i="3"/>
  <c r="G27" i="3" s="1"/>
  <c r="F33" i="3"/>
  <c r="E33" i="3" s="1"/>
  <c r="I32" i="3"/>
  <c r="H32" i="3"/>
  <c r="G32" i="3"/>
  <c r="E32" i="3" s="1"/>
  <c r="F32" i="3"/>
  <c r="I31" i="3"/>
  <c r="H31" i="3"/>
  <c r="G31" i="3"/>
  <c r="F31" i="3"/>
  <c r="F29" i="3" s="1"/>
  <c r="E31" i="3"/>
  <c r="I30" i="3"/>
  <c r="E30" i="3" s="1"/>
  <c r="H30" i="3"/>
  <c r="G30" i="3"/>
  <c r="F30" i="3"/>
  <c r="H29" i="3"/>
  <c r="H28" i="3"/>
  <c r="G28" i="3"/>
  <c r="I27" i="3"/>
  <c r="H27" i="3"/>
  <c r="H9" i="3" s="1"/>
  <c r="H15" i="3" s="1"/>
  <c r="H26" i="3"/>
  <c r="F26" i="3"/>
  <c r="G25" i="3"/>
  <c r="F25" i="3"/>
  <c r="F7" i="3" s="1"/>
  <c r="H24" i="3"/>
  <c r="I22" i="3"/>
  <c r="H22" i="3"/>
  <c r="G22" i="3"/>
  <c r="F22" i="3"/>
  <c r="E22" i="3" s="1"/>
  <c r="I21" i="3"/>
  <c r="H21" i="3"/>
  <c r="G21" i="3"/>
  <c r="F21" i="3"/>
  <c r="E21" i="3" s="1"/>
  <c r="I20" i="3"/>
  <c r="H20" i="3"/>
  <c r="G20" i="3"/>
  <c r="E20" i="3" s="1"/>
  <c r="F20" i="3"/>
  <c r="I19" i="3"/>
  <c r="H19" i="3"/>
  <c r="G19" i="3"/>
  <c r="F19" i="3"/>
  <c r="E19" i="3"/>
  <c r="I18" i="3"/>
  <c r="I17" i="3" s="1"/>
  <c r="G18" i="3"/>
  <c r="G17" i="3" s="1"/>
  <c r="F18" i="3"/>
  <c r="F17" i="3" s="1"/>
  <c r="H55" i="2"/>
  <c r="H54" i="2"/>
  <c r="H53" i="2"/>
  <c r="H52" i="2"/>
  <c r="H51" i="2"/>
  <c r="H50" i="2"/>
  <c r="H49" i="2"/>
  <c r="H48" i="2"/>
  <c r="L47" i="2"/>
  <c r="K47" i="2"/>
  <c r="J47" i="2"/>
  <c r="H47" i="2" s="1"/>
  <c r="I47" i="2"/>
  <c r="L46" i="2"/>
  <c r="K46" i="2"/>
  <c r="J46" i="2"/>
  <c r="I46" i="2"/>
  <c r="H46" i="2" s="1"/>
  <c r="L45" i="2"/>
  <c r="K45" i="2"/>
  <c r="J45" i="2"/>
  <c r="I45" i="2"/>
  <c r="H45" i="2"/>
  <c r="L44" i="2"/>
  <c r="K44" i="2"/>
  <c r="K41" i="2" s="1"/>
  <c r="J44" i="2"/>
  <c r="I44" i="2"/>
  <c r="L43" i="2"/>
  <c r="J43" i="2"/>
  <c r="H43" i="2"/>
  <c r="L42" i="2"/>
  <c r="K42" i="2"/>
  <c r="J42" i="2"/>
  <c r="I42" i="2"/>
  <c r="I41" i="2" s="1"/>
  <c r="L41" i="2"/>
  <c r="J41" i="2"/>
  <c r="L40" i="2"/>
  <c r="K40" i="2"/>
  <c r="K11" i="2" s="1"/>
  <c r="J40" i="2"/>
  <c r="I40" i="2"/>
  <c r="L39" i="2"/>
  <c r="L10" i="2" s="1"/>
  <c r="K39" i="2"/>
  <c r="J39" i="2"/>
  <c r="J10" i="2" s="1"/>
  <c r="I39" i="2"/>
  <c r="H39" i="2" s="1"/>
  <c r="L38" i="2"/>
  <c r="K38" i="2"/>
  <c r="J38" i="2"/>
  <c r="I38" i="2"/>
  <c r="H38" i="2" s="1"/>
  <c r="L37" i="2"/>
  <c r="K37" i="2"/>
  <c r="J37" i="2"/>
  <c r="H37" i="2" s="1"/>
  <c r="I37" i="2"/>
  <c r="L36" i="2"/>
  <c r="K36" i="2"/>
  <c r="K35" i="2" s="1"/>
  <c r="J36" i="2"/>
  <c r="I36" i="2"/>
  <c r="H36" i="2" s="1"/>
  <c r="L35" i="2"/>
  <c r="J35" i="2"/>
  <c r="L34" i="2"/>
  <c r="H34" i="2" s="1"/>
  <c r="K34" i="2"/>
  <c r="J34" i="2"/>
  <c r="I34" i="2"/>
  <c r="L33" i="2"/>
  <c r="K33" i="2"/>
  <c r="K10" i="2" s="1"/>
  <c r="J33" i="2"/>
  <c r="I33" i="2"/>
  <c r="L32" i="2"/>
  <c r="H32" i="2" s="1"/>
  <c r="J32" i="2"/>
  <c r="J9" i="2" s="1"/>
  <c r="H31" i="2"/>
  <c r="H30" i="2"/>
  <c r="H29" i="2"/>
  <c r="L28" i="2"/>
  <c r="J28" i="2"/>
  <c r="I28" i="2"/>
  <c r="H27" i="2"/>
  <c r="H26" i="2"/>
  <c r="K25" i="2"/>
  <c r="K22" i="2" s="1"/>
  <c r="I25" i="2"/>
  <c r="H25" i="2" s="1"/>
  <c r="H24" i="2"/>
  <c r="H23" i="2"/>
  <c r="L22" i="2"/>
  <c r="J22" i="2"/>
  <c r="L21" i="2"/>
  <c r="K21" i="2"/>
  <c r="K8" i="2" s="1"/>
  <c r="J21" i="2"/>
  <c r="I21" i="2"/>
  <c r="I8" i="2" s="1"/>
  <c r="H21" i="2"/>
  <c r="L20" i="2"/>
  <c r="K20" i="2"/>
  <c r="J20" i="2"/>
  <c r="I20" i="2"/>
  <c r="H20" i="2"/>
  <c r="H19" i="2"/>
  <c r="H18" i="2"/>
  <c r="L17" i="2"/>
  <c r="K17" i="2"/>
  <c r="J17" i="2"/>
  <c r="I17" i="2"/>
  <c r="H17" i="2" s="1"/>
  <c r="L16" i="2"/>
  <c r="K16" i="2"/>
  <c r="J16" i="2"/>
  <c r="I16" i="2"/>
  <c r="H16" i="2"/>
  <c r="H8" i="2" s="1"/>
  <c r="L15" i="2"/>
  <c r="K15" i="2"/>
  <c r="J15" i="2"/>
  <c r="I15" i="2"/>
  <c r="I12" i="2" s="1"/>
  <c r="H12" i="2" s="1"/>
  <c r="H15" i="2"/>
  <c r="H14" i="2"/>
  <c r="H13" i="2"/>
  <c r="L12" i="2"/>
  <c r="K12" i="2"/>
  <c r="J12" i="2"/>
  <c r="J11" i="2"/>
  <c r="I11" i="2"/>
  <c r="I10" i="2"/>
  <c r="K9" i="2"/>
  <c r="L8" i="2"/>
  <c r="L7" i="2"/>
  <c r="K7" i="2"/>
  <c r="J7" i="2"/>
  <c r="L6" i="2"/>
  <c r="K6" i="2"/>
  <c r="J6" i="2"/>
  <c r="I6" i="2"/>
  <c r="H6" i="2"/>
  <c r="L5" i="2"/>
  <c r="K5" i="2"/>
  <c r="J5" i="2"/>
  <c r="I5" i="2"/>
  <c r="H5" i="2"/>
  <c r="E50" i="4" l="1"/>
  <c r="F49" i="4"/>
  <c r="H49" i="4"/>
  <c r="G49" i="4"/>
  <c r="I49" i="4"/>
  <c r="E74" i="4"/>
  <c r="F73" i="4"/>
  <c r="G73" i="4"/>
  <c r="E103" i="4"/>
  <c r="E54" i="4"/>
  <c r="H73" i="4"/>
  <c r="I73" i="4"/>
  <c r="I97" i="4"/>
  <c r="E78" i="4"/>
  <c r="E99" i="4"/>
  <c r="I103" i="4"/>
  <c r="G98" i="4"/>
  <c r="H98" i="4"/>
  <c r="H97" i="4" s="1"/>
  <c r="I8" i="3"/>
  <c r="I14" i="3" s="1"/>
  <c r="E360" i="3"/>
  <c r="E28" i="3"/>
  <c r="E51" i="3"/>
  <c r="F50" i="3"/>
  <c r="F24" i="3"/>
  <c r="H7" i="3"/>
  <c r="H13" i="3" s="1"/>
  <c r="H23" i="3"/>
  <c r="H10" i="3"/>
  <c r="H16" i="3" s="1"/>
  <c r="E402" i="3"/>
  <c r="E400" i="3"/>
  <c r="E124" i="3"/>
  <c r="E7" i="3"/>
  <c r="F13" i="3"/>
  <c r="E123" i="3"/>
  <c r="G7" i="3"/>
  <c r="G13" i="3" s="1"/>
  <c r="E225" i="3"/>
  <c r="E397" i="3"/>
  <c r="H396" i="3"/>
  <c r="I396" i="3"/>
  <c r="F80" i="3"/>
  <c r="G86" i="3"/>
  <c r="E86" i="3" s="1"/>
  <c r="G26" i="3"/>
  <c r="H86" i="3"/>
  <c r="E89" i="3"/>
  <c r="H122" i="3"/>
  <c r="G127" i="3"/>
  <c r="F224" i="3"/>
  <c r="I276" i="3"/>
  <c r="G398" i="3"/>
  <c r="E398" i="3" s="1"/>
  <c r="I122" i="3"/>
  <c r="G132" i="3"/>
  <c r="F229" i="3"/>
  <c r="F401" i="3"/>
  <c r="E401" i="3" s="1"/>
  <c r="G29" i="3"/>
  <c r="E29" i="3" s="1"/>
  <c r="G50" i="3"/>
  <c r="E81" i="3"/>
  <c r="E80" i="3" s="1"/>
  <c r="F187" i="3"/>
  <c r="E187" i="3" s="1"/>
  <c r="I224" i="3"/>
  <c r="I223" i="3" s="1"/>
  <c r="F227" i="3"/>
  <c r="H306" i="3"/>
  <c r="E306" i="3" s="1"/>
  <c r="I24" i="3"/>
  <c r="F27" i="3"/>
  <c r="I125" i="3"/>
  <c r="I9" i="3" s="1"/>
  <c r="I15" i="3" s="1"/>
  <c r="F128" i="3"/>
  <c r="G227" i="3"/>
  <c r="G223" i="3" s="1"/>
  <c r="H277" i="3"/>
  <c r="F399" i="3"/>
  <c r="E399" i="3" s="1"/>
  <c r="E25" i="3"/>
  <c r="I29" i="3"/>
  <c r="F133" i="3"/>
  <c r="E133" i="3" s="1"/>
  <c r="E190" i="3"/>
  <c r="F205" i="3"/>
  <c r="E205" i="3" s="1"/>
  <c r="H318" i="3"/>
  <c r="E318" i="3" s="1"/>
  <c r="H360" i="3"/>
  <c r="I366" i="3"/>
  <c r="E366" i="3" s="1"/>
  <c r="E278" i="3"/>
  <c r="H330" i="3"/>
  <c r="E330" i="3" s="1"/>
  <c r="G397" i="3"/>
  <c r="G396" i="3" s="1"/>
  <c r="F228" i="3"/>
  <c r="E228" i="3" s="1"/>
  <c r="H230" i="3"/>
  <c r="H18" i="3"/>
  <c r="H11" i="2"/>
  <c r="K4" i="2"/>
  <c r="H35" i="2"/>
  <c r="F35" i="2" s="1"/>
  <c r="H42" i="2"/>
  <c r="H41" i="2" s="1"/>
  <c r="H33" i="2"/>
  <c r="H28" i="2" s="1"/>
  <c r="I35" i="2"/>
  <c r="H40" i="2"/>
  <c r="I9" i="2"/>
  <c r="L11" i="2"/>
  <c r="I22" i="2"/>
  <c r="H22" i="2" s="1"/>
  <c r="I7" i="2"/>
  <c r="I4" i="2" s="1"/>
  <c r="L9" i="2"/>
  <c r="L4" i="2" s="1"/>
  <c r="K28" i="2"/>
  <c r="H44" i="2"/>
  <c r="H9" i="2" s="1"/>
  <c r="J8" i="2"/>
  <c r="J4" i="2" s="1"/>
  <c r="E73" i="4" l="1"/>
  <c r="E98" i="4"/>
  <c r="G97" i="4"/>
  <c r="E97" i="4" s="1"/>
  <c r="E49" i="4"/>
  <c r="E227" i="3"/>
  <c r="G9" i="3"/>
  <c r="G15" i="3" s="1"/>
  <c r="H121" i="3"/>
  <c r="H12" i="3"/>
  <c r="E18" i="3"/>
  <c r="H17" i="3"/>
  <c r="E17" i="3" s="1"/>
  <c r="H229" i="3"/>
  <c r="H224" i="3"/>
  <c r="H223" i="3" s="1"/>
  <c r="G12" i="3"/>
  <c r="E277" i="3"/>
  <c r="H276" i="3"/>
  <c r="E276" i="3" s="1"/>
  <c r="G6" i="3"/>
  <c r="E128" i="3"/>
  <c r="F122" i="3"/>
  <c r="F127" i="3"/>
  <c r="E127" i="3" s="1"/>
  <c r="F396" i="3"/>
  <c r="E396" i="3" s="1"/>
  <c r="E13" i="3"/>
  <c r="E50" i="3"/>
  <c r="E125" i="3"/>
  <c r="F23" i="3"/>
  <c r="F6" i="3"/>
  <c r="E24" i="3"/>
  <c r="F12" i="3"/>
  <c r="E229" i="3"/>
  <c r="F9" i="3"/>
  <c r="E27" i="3"/>
  <c r="G126" i="3"/>
  <c r="E132" i="3"/>
  <c r="F10" i="3"/>
  <c r="F223" i="3"/>
  <c r="G8" i="3"/>
  <c r="G14" i="3" s="1"/>
  <c r="E26" i="3"/>
  <c r="G23" i="3"/>
  <c r="I6" i="3"/>
  <c r="I23" i="3"/>
  <c r="I121" i="3"/>
  <c r="F8" i="3"/>
  <c r="E230" i="3"/>
  <c r="H4" i="2"/>
  <c r="H10" i="2"/>
  <c r="H7" i="2"/>
  <c r="I5" i="3" l="1"/>
  <c r="I12" i="3"/>
  <c r="I11" i="3" s="1"/>
  <c r="E224" i="3"/>
  <c r="G11" i="3"/>
  <c r="F16" i="3"/>
  <c r="E16" i="3" s="1"/>
  <c r="E10" i="3"/>
  <c r="G5" i="3"/>
  <c r="E23" i="3"/>
  <c r="H11" i="3"/>
  <c r="H6" i="3"/>
  <c r="H5" i="3" s="1"/>
  <c r="G121" i="3"/>
  <c r="G10" i="3"/>
  <c r="G16" i="3" s="1"/>
  <c r="E126" i="3"/>
  <c r="E6" i="3"/>
  <c r="F5" i="3"/>
  <c r="E223" i="3"/>
  <c r="E8" i="3"/>
  <c r="F14" i="3"/>
  <c r="E14" i="3" s="1"/>
  <c r="E122" i="3"/>
  <c r="F121" i="3"/>
  <c r="E121" i="3" s="1"/>
  <c r="E9" i="3"/>
  <c r="F15" i="3"/>
  <c r="E15" i="3" s="1"/>
  <c r="E5" i="3" l="1"/>
  <c r="F11" i="3"/>
  <c r="E11" i="3" s="1"/>
  <c r="E12" i="3"/>
</calcChain>
</file>

<file path=xl/sharedStrings.xml><?xml version="1.0" encoding="utf-8"?>
<sst xmlns="http://schemas.openxmlformats.org/spreadsheetml/2006/main" count="539" uniqueCount="306">
  <si>
    <t xml:space="preserve">  4 «Перечень объектов капитального строительства» </t>
  </si>
  <si>
    <t>«№</t>
  </si>
  <si>
    <t>Подпрограмма, объект капитального строительства</t>
  </si>
  <si>
    <t>Соисполнитель, заказчик-застройщик</t>
  </si>
  <si>
    <t xml:space="preserve">Проектная мощность </t>
  </si>
  <si>
    <t xml:space="preserve"> Срок строительства </t>
  </si>
  <si>
    <t>Общая стоимость строительства, тыс. рублей*</t>
  </si>
  <si>
    <t xml:space="preserve"> Объемы и источники финансирования, тыс. рублей**</t>
  </si>
  <si>
    <t>Источник</t>
  </si>
  <si>
    <t>Всего</t>
  </si>
  <si>
    <t>ОБ</t>
  </si>
  <si>
    <t>ФБ</t>
  </si>
  <si>
    <t>МБ</t>
  </si>
  <si>
    <t>ВБС</t>
  </si>
  <si>
    <t>Подпрограмма 3 «Развитие спортивной инфраструктуры»</t>
  </si>
  <si>
    <t>Министерство спорта МО, Минстрой МО, ГОКУ «УКС МО», администрации муниципальных образований МО</t>
  </si>
  <si>
    <t>Физкультурно-оздоровительный комплекс с бассейном в г. Заозерске</t>
  </si>
  <si>
    <t xml:space="preserve">Минстрой МО, администрация ЗАТО г. Заозерск </t>
  </si>
  <si>
    <t>общая площадь – 3087,40 кв.м, пропускная способность – 74 чел. в смену</t>
  </si>
  <si>
    <t>2019-2020 – разработка ПСД, заключение госэкспертизы, 2021-2022 – строительство, 2022 – ввод объекта в эксплуатацию</t>
  </si>
  <si>
    <t>289 507,9   (предельная стоимость в соответствии с заключением государственной экспертизы, с учетом индексов-дефляторов)</t>
  </si>
  <si>
    <t>Физкультурно-оздоровительный комплекс со специализированной школой по самбо, дзюдо и вольной борьбе в г. Кандалакше</t>
  </si>
  <si>
    <t>Минстрой МО, Комитет имущественных отношений и территориального планирования Администрации муниципального образования Кандалакшский район</t>
  </si>
  <si>
    <t>Общая площадь здания - 3 124 кв.м. Пропускная способность - 84 чел. в смену</t>
  </si>
  <si>
    <t>2020 – разработка ПСД, заключение госэкспертизы, 2021-2022 – строительство, 2022 – ввод объекта в эксплуатацию</t>
  </si>
  <si>
    <t>408 976,8,0  (предельная стоимость в соответствии с заключением государственной экспертизы, с учетом индексов-дефляторов)</t>
  </si>
  <si>
    <t>Строительство и реконструкция крытых катков с искусственным льдом для организаций спортивной подготовки</t>
  </si>
  <si>
    <t>Минстрой МО</t>
  </si>
  <si>
    <t xml:space="preserve">Будет установлена после определения перечня видов работ
</t>
  </si>
  <si>
    <t>2022 – разработка ПСД, 2023 - СМР</t>
  </si>
  <si>
    <t>Крытый бассейн в ЗАТО г. Североморск</t>
  </si>
  <si>
    <t>Минстрой МО, МБУ "АХТО"</t>
  </si>
  <si>
    <t>строительный объем здания - 24 791,5 куб. м, пропускная способность бассейна - 42 чел/час, пропускная способность фитнес-зала - 34 чел./час</t>
  </si>
  <si>
    <t xml:space="preserve">2021 – разработка ПСД, заключение госэкспертизы, 2022-2023 – строительство, 2022 – ввод объекта в эксплуатацию </t>
  </si>
  <si>
    <t>2022***</t>
  </si>
  <si>
    <t>2023***</t>
  </si>
  <si>
    <t>Реконструкция стадиона МБОУ "Гимназия №1" г. Полярные Зори Мурманской области"</t>
  </si>
  <si>
    <t>Минстрой МО, МБОУ «Гимназия № 1» г. Полярные Зори</t>
  </si>
  <si>
    <t>Общая площадь объекта - 9680,00 кв.м; Тротуары и площадки с асфальтобетонным покрытием (тип 1) - 997,00 кв.м; Беговая дорожка, спортивные площадки (тип2) - 3191,00 кв.м; Площадка для мини-футбола (тип 3) - 1056,00 кв.м; Прыжковая яма (тип 4) -20,00 кв.м; Свободная территория (грунтовое покрытие тип 5) - 2366,00 кв.м</t>
  </si>
  <si>
    <t xml:space="preserve">2021 – строительство, ввод объекта в эксплуатацию </t>
  </si>
  <si>
    <t>Лыжная база в городе Полярные Зори Мурманской области</t>
  </si>
  <si>
    <t>Минстрой МО, МАУ ДО «ДЮСШ» г. Полярные Зори</t>
  </si>
  <si>
    <t xml:space="preserve">Площадь застройки – 560,9 м2
Общая площадь – 498,0 м2
Строительный объем – 2266,0 м2
</t>
  </si>
  <si>
    <t>2021 - строительство, 2022 - ввод объекта в эксплуатацию</t>
  </si>
  <si>
    <t xml:space="preserve">Административно-спортивный комплекс специализированной детско-юношеской спортивной школы олимпийского резерва по горнолыжному спорту в г. Кировске  </t>
  </si>
  <si>
    <t>Минстрой МО, ГОКУ «УКС МО», ГАУМО «Кировская СШОР по горнолыжному спорту»</t>
  </si>
  <si>
    <t>Общая площадь - 3588,90 кв. м,   пропускная способность - 70 чел./см</t>
  </si>
  <si>
    <t>2014 (разработка ПСД, экспертиза) 2018-2020 (строительство)</t>
  </si>
  <si>
    <t>500 494,6 (предельная стоимость в соответствии с экспертизой, с учетом индексов-дефляторов, с технологическим присоединением объекта)</t>
  </si>
  <si>
    <t>Всего с 2014</t>
  </si>
  <si>
    <t>* Указывается полная стоимость с начала строительства, включая затраты на проектирование, в ценах соответствующих лет.</t>
  </si>
  <si>
    <t>** Объемы финансирования объектов капитального строительства ежегодно уточняются в соответствии с фактическими объемами выполненных работ, произведенных в прошедшем финансовом году.</t>
  </si>
  <si>
    <t>*** Объемы финансирования по объекту "Крытый бассейн в ЗАТО г. Североморск" на 2022-2023 годы носят прогнозный характер.".</t>
  </si>
  <si>
    <t>План реализации государственной программы на 2021-2025 годы</t>
  </si>
  <si>
    <t xml:space="preserve"> № п/п</t>
  </si>
  <si>
    <t>Государственная программа, подпрограмма, основное мероприятие, мероприятие</t>
  </si>
  <si>
    <t xml:space="preserve"> Срок выполнения</t>
  </si>
  <si>
    <t>Объемы и источники финансирования (тыс. руб.)</t>
  </si>
  <si>
    <t>Связь основных мероприятий с показателями подпрограмм, ожидаемые результаты реализации (краткая характеристика) мероприятий</t>
  </si>
  <si>
    <t>Соисполнители, участники, исполнители</t>
  </si>
  <si>
    <t>По годам реализации</t>
  </si>
  <si>
    <t xml:space="preserve">Государственная программа Мурманской области "Физическая культура и спорт" </t>
  </si>
  <si>
    <t>2021-2025</t>
  </si>
  <si>
    <t>Министерство спорта МО, Министерство строительства МО</t>
  </si>
  <si>
    <t>Министерство спорта Мурманской области</t>
  </si>
  <si>
    <t>Министерство спорта МО</t>
  </si>
  <si>
    <t xml:space="preserve">Министерство строительства Мурманской области </t>
  </si>
  <si>
    <t>2021-2023</t>
  </si>
  <si>
    <t>Министерство строительства МО</t>
  </si>
  <si>
    <t>Подпрограмма 1 "Развитие массового спорта, реализация мероприятий по информированию граждан"</t>
  </si>
  <si>
    <t>Министерство спорта МО, подведомственные Министерству учреждения</t>
  </si>
  <si>
    <t>ОМ 1.1</t>
  </si>
  <si>
    <t>Основное мероприятие 1                                 "Информатизация сферы спорта"</t>
  </si>
  <si>
    <t>0.1 доля населения, систематически занимающегося физической культурой и спортом, в общей численности населения</t>
  </si>
  <si>
    <t>Министерство спорта МО, подведомственные Министерству учреждения, организации</t>
  </si>
  <si>
    <t>1.1.1</t>
  </si>
  <si>
    <t>Мероприятия в области информационно-коммуникационной и статистической системы управления спортом Мурманской области</t>
  </si>
  <si>
    <t>2021-2021</t>
  </si>
  <si>
    <t>Создание автоматизированной информационной системы информационно-коммуникационного и статистического обеспечения контроля и прогнозирования развития спортивной отрасли в 2021 году</t>
  </si>
  <si>
    <t>1.1.2</t>
  </si>
  <si>
    <t>Приобретение оборудования для зон награждения победителей и призеров официальных физкультурных и спортивных мероприятий, проводимых на территориях муниципальных образований Мурманской области</t>
  </si>
  <si>
    <t>2021 год - приобретение оборудования для зон награждения победителей и призеров официальных физкультурных и спортивных мероприятий, проводимых на территориях муниципальных образований Мурманской области</t>
  </si>
  <si>
    <t>Министерство спорта МО, подведомственные Министерству учреждения, администрации муниципальных образований МО</t>
  </si>
  <si>
    <t>ОМ 1.2</t>
  </si>
  <si>
    <t>Основное мероприятие 2                                 "Поддержка социально-ориентированных некоммерческих организаций, осуществляющих деятельность в сфере физической культуры и спорта"</t>
  </si>
  <si>
    <t>1.1 Доля детей и молодежи, систематически занимающихся физической культурой и спортом, в общей численности детей и молодежи (возраст 3-29 лет)
1.2 Доля граждан среднего возраста, систематически занимающихся физической культурой и спортом, в общей численности граждан среднего возраста (женщины 30-54 года; мужчины 30-59 лет)                             1.3. Доля граждан старшего возраста, систематически занимающихся физической культурой и спортом, в общей численности граждан старшего возраста (женщины 55 - 79 лет; мужчины 60 - 79 лет)</t>
  </si>
  <si>
    <t>1.2.1</t>
  </si>
  <si>
    <t>Предоставление субсидий из областного бюджета некоммерческим организациям, осуществляющим деятельность в сфере физической культуры и спорта по виду спорта "Хоккей с мячом"</t>
  </si>
  <si>
    <t>Возмещение НКО расходов на на частичное финансовое обеспечение затрат, связанных с подготовкой и участием спортивной команды в физкультурных мероприятиях и спортивных мероприятиях, а также с оплатой труда и начислениями на оплату труда работников</t>
  </si>
  <si>
    <t>1.2.2</t>
  </si>
  <si>
    <t>Предоставление субсидий из областного бюджета некоммерческим организациям, осуществляющим деятельность в сфере физической культуры и спорта по виду спорта "Баскетбол"</t>
  </si>
  <si>
    <t>Возмещение НКО расходов на частичное финансовое обеспечение затрат, связанных с подготовкой и участием спортивной команды в физкультурных мероприятиях по баскетболу, а также с оплатой труда и начислениями на оплату труда работников</t>
  </si>
  <si>
    <t>1.2.3</t>
  </si>
  <si>
    <t>Предоставление субсидий из областного бюджета некоммерческим организациям, осуществляющим деятельность в сфере физической культуры и спорта по виду спорта "Хоккей"</t>
  </si>
  <si>
    <t>Частичное финансовое обеспечение затрат, связанных с подготовкой и участием спортивной команды в физкультурных мероприятиях и спортивных мероприятиях по хоккею, а также с оплатой труда и начислениями на оплату труда работников</t>
  </si>
  <si>
    <t>1.2.4</t>
  </si>
  <si>
    <t>Предоставление субсидий и грантов в форме субсидий по итогам проведения конкурса для реализации социально-значимых проектов в сфере физической культуры и спорта</t>
  </si>
  <si>
    <t xml:space="preserve">Реализация социально значимых проектов и программ в сфере физической культуры и спорта </t>
  </si>
  <si>
    <t>1.2.5</t>
  </si>
  <si>
    <t>Создание и функционирование АНО «Спорт для всех 51»</t>
  </si>
  <si>
    <t>Содействие развитию физической культуры и спорта на территории Мурманской области, достижение целевого показателя в рамках национальной цели "Сохранение населения, здоровья и благополучия людей"</t>
  </si>
  <si>
    <t>П 1.1</t>
  </si>
  <si>
    <t xml:space="preserve">Региональный проект «Спорт - норма жизни» </t>
  </si>
  <si>
    <t>2021-2024</t>
  </si>
  <si>
    <t>1.4 Доля граждан Мурманской области, занимающихся физической культурой и спортом по месту работы, в общей численности населения, занятого в экономике</t>
  </si>
  <si>
    <t>Министерство спорта МО,  подведомственные Министерству учреждения</t>
  </si>
  <si>
    <t>П 1.1.1</t>
  </si>
  <si>
    <t>Реализация мероприятий по оснащению объектов спортивной инфраструктуры спортивно-технологическим оборудованием</t>
  </si>
  <si>
    <t>Закупка комплекта спортивного оборудования. 2021- ЗАТО Александровск.</t>
  </si>
  <si>
    <t>Министерство спорта МО,  администрации муниципальных образований МО</t>
  </si>
  <si>
    <t>П 1.1.2</t>
  </si>
  <si>
    <t>Обучение навыкам плавания  детей и подростков в возрасте от 6 до 10 лет</t>
  </si>
  <si>
    <t xml:space="preserve">Обучение плаванию ежегодно не менее 500 человек </t>
  </si>
  <si>
    <t>П 1.1.3</t>
  </si>
  <si>
    <t>Оказание услуг по организации сеансов свободного плавания для мужчин, достигших возраста 55 лет, и женщин, достигших возраста 50 лет, инвалидов, граждан, находящихся в трудной жизненной ситуации, детей-сирот, детей, оставшихся без попечения родителей</t>
  </si>
  <si>
    <t xml:space="preserve">Ежегодная организация оздоровительного процесса в плавательном бассейне ГОУП "УСДЦ" и муниципальных образованиях МО для граждан пожилого возраста, инвалидов, граждан, находящихся в трудной жизненной ситуации, детей-сирот, детей, оставшихся без попечения родителей в колличестве не менее 7000 чел./посещений </t>
  </si>
  <si>
    <t>Министерство спорта МО, администрации муниципальных образований МО</t>
  </si>
  <si>
    <t>П 1.1.4</t>
  </si>
  <si>
    <t>Закупка комплекта спортивного оборудования для создания физкультурно-оздоровительного комплекса открытого типа в п. Сафоново ЗАТО Североморск</t>
  </si>
  <si>
    <t>2</t>
  </si>
  <si>
    <t>Подпрограмма 2 "Подготовка спортивного резерва, реализация календарного плана официальных физкультурных мероприятий и спортивных мероприятий Мурманской области"</t>
  </si>
  <si>
    <t>ОМ 2.1</t>
  </si>
  <si>
    <t>Основное мероприятие 1 "Подготовка спортивного резерва, организация и проведение физкультурных и спортивных мероприятий, реализация программ спортивной подготовки подведомственными Министерству учреждениями"</t>
  </si>
  <si>
    <t xml:space="preserve">2.1 Численность спортсменов МО, включенных в список кандидатов в спортивные сборные команды Российской Федерации.  2.4 Доля спортсменов-разрядников в общем количестве лиц, занимающихся в системе спортивных школ олимпийского резерва.      </t>
  </si>
  <si>
    <t>2.1.1</t>
  </si>
  <si>
    <t>Организация и проведение церемоний награждения спортсменов, тренеров, ветеранов спорта и физкультурного актива  Мурманской области</t>
  </si>
  <si>
    <t>Ежегодная организация и проведение церемоний награждения спортсменов, тренеров, ветеранов спорта и физкультурного актива  Мурманской области с количеством награжденных не менее 3 человек, с участием в церемонии не менее 60 человек</t>
  </si>
  <si>
    <t>2.1.2</t>
  </si>
  <si>
    <t>Назначение и выплата единовременного денежного вознаграждения спортсменам и их тренерам</t>
  </si>
  <si>
    <t>Ежегодное назначение и выплата единовременного денежного вознаграждения спортсменам и их тренерам</t>
  </si>
  <si>
    <t>2.1.3</t>
  </si>
  <si>
    <t>Присвоение спортивных разрядов : "Первый юношеский спортивный разряд", "Второй юношеский спортивный разряд", "Третий юношеский спортивный разряд"</t>
  </si>
  <si>
    <t>Количество приобретенных зачетных книжек и нагрудных знаков</t>
  </si>
  <si>
    <t>ГАУМО «КСШОР», ГАУМО «МОСШОР по зимним видам спорта», ГАУМО «Кировская СШОР», ГАУМО "МОСШОР", ГАУМО "ЦСП", ГАУМО "Мончегорская СШОР", ГОБУ "МОСШ"</t>
  </si>
  <si>
    <t>2.1.4</t>
  </si>
  <si>
    <t>Субсидия на финансовое обеспечение выполнения государственного задания</t>
  </si>
  <si>
    <t xml:space="preserve">Обеспечение подготовки спортивного резерва для сборных команд Российской Федерации  </t>
  </si>
  <si>
    <t xml:space="preserve">ГАУМО «ЦСП», ГАУМО «КСШОР», ГАУМО «МОСШОР по зимним видам спорта», ГАУМО «МОСШОР», ГАУМО «Мончегорская СШОР», ГАУМО «Кировская СШОР», ГОБУ "МОСШ" </t>
  </si>
  <si>
    <t>2.1.5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</si>
  <si>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</si>
  <si>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 xml:space="preserve">Предоставление компенсации расходов на оплату стоимости проезда и провоза багажа к месту использования отпуска и обратно </t>
  </si>
  <si>
    <t>2.1.6</t>
  </si>
  <si>
    <t>Приобретение спортивного оборудования в соответствии с федеральными стандартами спортивной подготовки, программами спортивной подготовки</t>
  </si>
  <si>
    <t>Приобретение подведомственными учреждениями спортивного оборудования в соответствии с федеральными стандартами спортивной подготовки, программами спортивной подготовки</t>
  </si>
  <si>
    <t>ГАУМО «МОСШОР», ГАУМО «Кировская СШОР»</t>
  </si>
  <si>
    <t>2.1.7</t>
  </si>
  <si>
    <t>Расходы, связанные с приобретением недвижимого имущества, расположенного по адресу Мурманская область г. Мурманск ул. Челюскинцев д.1, в государственную собственность Мурманской области</t>
  </si>
  <si>
    <t>Финансовое обеспечение расходов, связанных с приобретением недвижимого имущества в государственную собственность Мурманской области.</t>
  </si>
  <si>
    <t>ГАУМО «ЦСП», министерство спорта МО</t>
  </si>
  <si>
    <t>2.1.8</t>
  </si>
  <si>
    <t>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областного бюджета</t>
  </si>
  <si>
    <t>Предоставление компенсации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областного бюджета</t>
  </si>
  <si>
    <t>ГАУМО «ЦСП»</t>
  </si>
  <si>
    <t>2.1.9</t>
  </si>
  <si>
    <t>Разработка дизайнерского решения единого пространства среды спортивного комплекса «Долина Уюта» и лесного массива Первомайского района</t>
  </si>
  <si>
    <t>проведение закупки «Разработка дизайнерского решения единого пространства среды спортивного комплекса «Долина Уюта» и лесного массива Первомайского района»</t>
  </si>
  <si>
    <t>ОМ 2.2</t>
  </si>
  <si>
    <t xml:space="preserve">Основное мероприятие 2 "Поддержка спортивных организаций, осуществляющих спортивную подготовку в соответствии с федеральными стандартами спортивной подготовки" </t>
  </si>
  <si>
    <t>2.2 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спорта, в том числе для лиц с ограниченными возможностями здоровья и инвалидов. 2.3 Доля граждан в возрасте 6-15 лет, занимающихся в спортивных организациях, в общей численности детей и молодежи в возрасте 6-15 лет. ДП 2.3 Доля занимающихся на этапе высшего спортивного мастерства в организациях, осуществляющих спортивную подготовку, в общем количестве занимающихся на этапе совершенствования спортивного мастерства в организациях, осуществляющих спортивную подготовку</t>
  </si>
  <si>
    <t>2.2.1</t>
  </si>
  <si>
    <t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 в рамках реализации соглашений между Правительством Мурманской области и градообразующими предприятиями</t>
  </si>
  <si>
    <t>Частичное финансовое обеспечение затрат, направленных на подготовку спортивного резерва в соответствии с федеральными стандартами  спортивной подготовки по виду спорта «хоккей», предусмотренных соглашениями между Правительством Мурманской области и градообразующим предприятием</t>
  </si>
  <si>
    <t>2.2.2</t>
  </si>
  <si>
    <t>Субсидии бюджетам муниципальных образований Мурманской области на оказание финансовой поддержки спортивным организациям, осуществляющим спортивную подготовку в соответствии с федеральными стандартами спортивной подготовки</t>
  </si>
  <si>
    <t>Частичное финансовое обеспечение затрат, направленных на подготовку спортивного резерва в соответствии с федеральными стандартами  спортивной подготовки</t>
  </si>
  <si>
    <t>П 2.1</t>
  </si>
  <si>
    <t xml:space="preserve">2.1 Численность спортсменов МО, включенных в список кандидатов в спортивные сборные команды Российской Федерации. 2.3 Доля граждан в возрасте 6-15 лет, занимающихся в спортивных организациях, в общей численности детей и молодежи в возрасте 6-15 лет. 2.4 Доля спортсменов-разрядников в общем количестве лиц, занимающихся в системе  спортивных школ олимпийского резерва. </t>
  </si>
  <si>
    <t>Реализация мероприятий по приобретению спортивного оборудования и инвентаря для приведения  организаций спортивной подготовки в нормативное состояние</t>
  </si>
  <si>
    <t xml:space="preserve">Поставка оборудования и инвентаря в 4 орагнизации спортивной подготовки 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</si>
  <si>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</si>
  <si>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Все организации спортивной подготовки предоставляют услуги населению в соответствии с федеральными стандартами спортивной подготовки</t>
  </si>
  <si>
    <t>3</t>
  </si>
  <si>
    <t>Подпрограмма 3 "Развитие спортивной инфраструктуры"</t>
  </si>
  <si>
    <t>Министерство спорта МО, Минстрой МО, ГОУП "УСДЦ", администрации муниципальных образований МО</t>
  </si>
  <si>
    <t>ОМ 3.1</t>
  </si>
  <si>
    <t>Основное мероприятие 1 "Строительство, реконструкция и модернизация спортивных объектов Мурманской области"</t>
  </si>
  <si>
    <t xml:space="preserve"> 3.3 Эффективность использования существующих объектов спорта. 3.4 Единовременная пропускная способность объектов спорта, введенных в эксплуатацию в рамках Программы. </t>
  </si>
  <si>
    <t xml:space="preserve"> Министерство строительства МО,   администрации муниципальных образований МО</t>
  </si>
  <si>
    <t>3.1.1</t>
  </si>
  <si>
    <t>Строительство крытого бассейна в ЗАТО г. Североморск</t>
  </si>
  <si>
    <t>2021 – разработка ПСД</t>
  </si>
  <si>
    <t>Министерство строительства МО, администрация муниципального образования МО</t>
  </si>
  <si>
    <t>3.1.2</t>
  </si>
  <si>
    <t>2021 – реконструкция</t>
  </si>
  <si>
    <t>3.1.3</t>
  </si>
  <si>
    <t>Строительство объекта "Административно-спортивный комплекс специализированной детской-юношеской спортивной школы олимпийского резерва по горнолыжному спорту в г.Кировске"</t>
  </si>
  <si>
    <t xml:space="preserve">2021 год -  завершение строительства здания "АСК" г. Кировск </t>
  </si>
  <si>
    <t>Министерство строительства МО, ГОКУ «УКС МО»</t>
  </si>
  <si>
    <t>3.1.4</t>
  </si>
  <si>
    <t>Поставка и установка информационных стендов для спортивных площадок, устанавливаемых в муниципальных образованиях</t>
  </si>
  <si>
    <t>поставка и установка информационных стендов в количестве восьми штук для спортивных площадок, которые устанавливаются в муниципальных образованиях</t>
  </si>
  <si>
    <t>3.1.5</t>
  </si>
  <si>
    <t xml:space="preserve">Строительство объекта «Лыжная база в городе Полярные Зори Мурманской области» </t>
  </si>
  <si>
    <t>2021 год - строительство объекта «Лыжная база в г. Полярные Зори с подведомственной территорией Мурманской области»</t>
  </si>
  <si>
    <t>3.1.6</t>
  </si>
  <si>
    <t>Поставка и установка оборудования по хоккею в Ледовый дворец Государственного областного унитарного предприятия «Универсальный спортивно-досуговый центр»</t>
  </si>
  <si>
    <t>2021 год - поставка и установка оборудования по хоккею в Ледовый дворец Государственного областного унитарного предприятия «Универсальный спортивно-досуговый центр»</t>
  </si>
  <si>
    <t>Министерство спорта МО, ГОУП "УСДЦ"</t>
  </si>
  <si>
    <t>ОМ 3.2</t>
  </si>
  <si>
    <t>Основное мероприятие 2 «Проведение капитального и текущего ремонта, реализация мероприятий по энергоэффективности спортивных сооружений Мурманской области»</t>
  </si>
  <si>
    <t xml:space="preserve">3.2 Количество спортивных сооружений, на которых осуществлен капитальный и текущий  ремонт. 3.3 Эффективность использования существующих объектов спорта. </t>
  </si>
  <si>
    <t>Министерство спорта МО, администрации муниципальных образований МО, ГОУП "УСДЦ"</t>
  </si>
  <si>
    <t>3.2.1</t>
  </si>
  <si>
    <t>Субсидия на капитальный ремонт футбольного поля с искуственным покрытием и легкоатлетическими беговыми дорожками</t>
  </si>
  <si>
    <r>
      <t>2021 - капитальный ремонт искусственного покрытия футбольного поля</t>
    </r>
    <r>
      <rPr>
        <sz val="8"/>
        <color indexed="36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 легкоатлетическими дорожками ЗАТО Александровск</t>
    </r>
  </si>
  <si>
    <t>Министерство спорта МО, администрация муниципального образования МО</t>
  </si>
  <si>
    <t>3.2.2</t>
  </si>
  <si>
    <t xml:space="preserve">Возмещение затрат юридических лиц  в части  содержания государственного имущества    </t>
  </si>
  <si>
    <t xml:space="preserve">Возмещение затрат ГОУП «УСДЦ»  в части  содержания государственного имущества. </t>
  </si>
  <si>
    <t>3.2.3</t>
  </si>
  <si>
    <t>Текущие и капитальные ремонтные работы в подведомственных учреждениях</t>
  </si>
  <si>
    <t>Финансовое обеспечение затрат подведомственных учреждений, связанных с проведением текущих и капитальных ремонтных работ</t>
  </si>
  <si>
    <t>3.2.4</t>
  </si>
  <si>
    <t xml:space="preserve">Субсидия на подготовку территории-основания и установку комплекта спортивно-технологического оборудования для создания или модернизации физкультурно-оздоровительных комплексов открытого типа  </t>
  </si>
  <si>
    <t>Подготовка основания для создания физкультурно-оздоровительного комплекса открытого типа</t>
  </si>
  <si>
    <t>3.2.5</t>
  </si>
  <si>
    <t>Капитальный ремонт вентиляционной системы Ледового дворца МУС «Учебно­спортивный центр» в г. Оленегорск</t>
  </si>
  <si>
    <t>2021 год - ремонт вентиляционной системы Ледового дворца МБУ «Учебно­спортивный центр» в г. Оленегорск</t>
  </si>
  <si>
    <t>3.2.6</t>
  </si>
  <si>
    <t>Капитальный ремонт полов спортивного зала Дома физкультуры МУС «Учебно­спортивный центр» в г. Оленегорск</t>
  </si>
  <si>
    <t>2021 год - капитальный ремонт полов спортивного зала Дома физкультуры МБУ «Учебно­спортивный центр» в г. Оленегорск</t>
  </si>
  <si>
    <t>3.2.7</t>
  </si>
  <si>
    <t>Капитальный ремонт системы освещения арены стадиона в г. Мончегорск</t>
  </si>
  <si>
    <t>2021 год - капитальный ремонт системы освещения арены стадиона в г. Мончегорск</t>
  </si>
  <si>
    <t>3.2.8</t>
  </si>
  <si>
    <t>Ремонт фасада МАУ спортивная школа ул.50 лет Октября 31 г. Кировск</t>
  </si>
  <si>
    <t>2021 год - ремонт фасада МАУ спортивная школа ул.50 лет Октября 31 г. Кировск</t>
  </si>
  <si>
    <t>3.2.9</t>
  </si>
  <si>
    <t>Ремонт хоккейного корта г. Кандалакша</t>
  </si>
  <si>
    <t>2021 год - ремонт хоккейного корта г. Кандалакша</t>
  </si>
  <si>
    <t>Минстрой МО, администрация муниципального образования</t>
  </si>
  <si>
    <t>3.2.10</t>
  </si>
  <si>
    <t>Капитальный ремонт внутренних помещений, вентиляции и системы электроснабжения МБУ СШ "Олимп" г. Оленегорск</t>
  </si>
  <si>
    <t>2021 год - капитальный ремонт внутренних помещений, вентиляции и системы электроснабжения МБУ СШ "Олимп" г. Оленегорск</t>
  </si>
  <si>
    <t>3.2.11</t>
  </si>
  <si>
    <t>Капитальный ремонт «Безопорной буксировочной канатной дороги на горнолыжном склоне по ул. Гагарина в   г. Полярном ЗАТО Александровск»</t>
  </si>
  <si>
    <t>2021 год - Капитальный ремонт «Безопорной буксировочной канатной дороги на горнолыжном склоне по ул. Гагарина в г. Полярном ЗАТО Александровск»</t>
  </si>
  <si>
    <t>3.2.12</t>
  </si>
  <si>
    <t>Капитальный ремонт ограждающих конструкций и устройство вентилируемого фасада из композитных панелей здания Дома физкультуры муниципального учреждения спорта «Учебно-спортивный центр» в г. Оленегорске</t>
  </si>
  <si>
    <t>2021 год - Капитальный ремонт ограждающих конструкций и устройство вентилируемого фасада из композитных панелей здания Дома физкультуры МУС "УСЦ"</t>
  </si>
  <si>
    <t>Разработка рабочей документации капитального ремонта спортивного сооружения «Стрельбище для биатлона» на территории спортивного комплекса «Долина Уюта»</t>
  </si>
  <si>
    <t>2021 год - Разработана рабочая документация капитального ремонта спортивного сооружения «Стрельбище для биатлона» на территории спортивного комплекса «Долина Уюта»</t>
  </si>
  <si>
    <t>Министерство спорта МО, ГАУМО "ЦСП"</t>
  </si>
  <si>
    <t>3.2.13.</t>
  </si>
  <si>
    <t>Капитальный ремонт здания ДЮСШ по адресу: Мурманская область, Печенгский район, нп Спутник, улица Новая, дом 6 (проведение наружных работ)</t>
  </si>
  <si>
    <t>2021 - капитальный ремонт здания ДЮСШ по адресу: Мурманская область, Печенгский район, нп Спутник, улица Новая, дом 6 (проведение наружных работ)</t>
  </si>
  <si>
    <t>П 3.1</t>
  </si>
  <si>
    <t xml:space="preserve">3.3 Эффективность использования существующих объектов спорта. 3.4 Единовременная пропускная способность объектов спорта, введенных в эксплуатацию в рамках Программы. </t>
  </si>
  <si>
    <t>Министерство спорта МО, Минстрой МО, администрации муниципальных образований МО</t>
  </si>
  <si>
    <t>П 3.1.1</t>
  </si>
  <si>
    <t xml:space="preserve">Устройство спортивных площадок </t>
  </si>
  <si>
    <t>Приобретение и установка не менее 5 спортивных площадок ежегодно.</t>
  </si>
  <si>
    <t>П 3.1.2</t>
  </si>
  <si>
    <t>Строительство объекта «Физкультурно-оздоровительный комплекс с бассейном в г. Заозерск»</t>
  </si>
  <si>
    <t>2021-2022</t>
  </si>
  <si>
    <t>2019-2020 – разработка ПСД, заключение госэкспертизы, 2021-2022 – строительство, 2022 – ввод объекта в эксплуатацию. Превышение уровня софинансирования, утвержденного постановлением Правительства МО, местным бюджетом  в 2022 году за счет средств муниципалитета.</t>
  </si>
  <si>
    <t>П 3.1.3</t>
  </si>
  <si>
    <t>Строительство объекта «Физкультурно-оздоровительный комплекс со специализированной школой по самбо, дзюдо и вольной борьбе в г. Кандалакша»</t>
  </si>
  <si>
    <t>2020 – разработка ПСД, заключение госэкспертизы, 2021-2022 – строительство, 2022 – ввод объекта в эксплуатацию. Превышение уровня софинансирования, утвержденного постановлением Правительства МО, местным бюджетом  в 2022 году за счет средств муниципалитета.</t>
  </si>
  <si>
    <t>П 3.1.4</t>
  </si>
  <si>
    <t>Строительство объекта в 2023 г. Средства местного бюджета указаны прогнозно. Будут уточнены после заключения соглашения с Министерством спорта РФ</t>
  </si>
  <si>
    <t>4</t>
  </si>
  <si>
    <t>Подпрограмма 4 "Обеспечение реализации государственной программы»</t>
  </si>
  <si>
    <t>ОМ 4.1</t>
  </si>
  <si>
    <t>Основное мероприятие 1 Обеспечение реализации государственных функций и оказание государственных услуг в сфере физической культуры и спорта</t>
  </si>
  <si>
    <t>повышение эффективности управления финансовыми средствами областного бюджета</t>
  </si>
  <si>
    <t>4.1.1</t>
  </si>
  <si>
    <t>Обеспечение  реализации государственных функций и государственных услуг Министерства спорта</t>
  </si>
  <si>
    <t xml:space="preserve">Ежегодно реализация 77 государственных функций и оказание 8 государственных услуг </t>
  </si>
  <si>
    <t>Сведения об объемах финансирования государствннной программы</t>
  </si>
  <si>
    <t xml:space="preserve"> "№ п/п</t>
  </si>
  <si>
    <t>Подпрограмма, задача, основное мероприятие, ведомственная целевая программа</t>
  </si>
  <si>
    <t xml:space="preserve"> Связь основных мероприятий с показателями подпрограмм</t>
  </si>
  <si>
    <t>Соисполнители, участники</t>
  </si>
  <si>
    <t>Годы реализации</t>
  </si>
  <si>
    <t>Государственная программа Мурманской области «Физическая культура и спорт»</t>
  </si>
  <si>
    <t>Министерство спорта МО,  Министерство строительства МО</t>
  </si>
  <si>
    <t>Министерство строительства Мурманской области</t>
  </si>
  <si>
    <t>Министерство строительства МО,  администрации муниципальных образований МО</t>
  </si>
  <si>
    <t>Подпрограмма 1 «Развитие массового спорта, реализация мероприятий по информированию граждан»</t>
  </si>
  <si>
    <t>Министерство спорта МО,  подведомственные Министерству   учреждения, администрации муниципальных образований МО</t>
  </si>
  <si>
    <t>Основное мероприятие 1 «Информатизация сферы спорта»</t>
  </si>
  <si>
    <t>0.1 Доля населения, систематически занимающегося физической культурой и спортом, в общей численности населения</t>
  </si>
  <si>
    <t>Министерство спорта МО,  подведомственные Министерству  учреждения</t>
  </si>
  <si>
    <t>Основное мероприятие 2 «Поддержка социально-ориентированных некоммерческих организаций, осуществляющих деятельность в сфере физической культуры и спорта»</t>
  </si>
  <si>
    <t>1.1 Доля детей и молодежи, систематически занимающихся физической культурой и спортом, в общей численности детей и молодежи (возраст 3-29 лет)
1.2 Доля граждан среднего возраста, систематически занимающихся физической культурой и спортом, в общей численности граждан среднего возраста (женщины 30-54 года; мужчины 30-59 лет)</t>
  </si>
  <si>
    <t>1.4 Доля граждан Мурманской области, занимающихся физической культурой и спортом по месту работы, в общей численности населения занятого в экономике</t>
  </si>
  <si>
    <t>Министерство спорта МО, администрации муниципальных образований МО,  подведомственные Министерству  учреждения</t>
  </si>
  <si>
    <t xml:space="preserve">Подпрограмма 2 «Подготовка спортивного резерва, реализация календарного плана официальных физкультурных мероприятий и спортивных мероприятий Мурманской области» </t>
  </si>
  <si>
    <t xml:space="preserve">Основное мероприятие 1 «Подготовка спортивного резерва, организация и проведение физкультурных и спортивных мероприятий, реализация программ спортивной подготовки подведомственными Министерству учреждениями» </t>
  </si>
  <si>
    <t xml:space="preserve">2.1 Численность спортсменов МО, включенных в список кандидатов в спортивные сборные команды Российской Федерации.  2.4 Доля спортсменов-разрядников в общем количестве лиц, занимающихся в системе  спортивных школ олимпийского резерва.     </t>
  </si>
  <si>
    <t xml:space="preserve">Основное мероприятие 2  «Поддержка спортивных организаций, осуществляющих спортивную подготовку в соответствии с федеральными стандартами спортивной подготовки» </t>
  </si>
  <si>
    <t xml:space="preserve">2.2 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спорта, в том числе для лиц с ограниченными возможностями здоровья и инвалидов. 2.3 Доля граждан в возрасте 6-15 лет, занимающихся в спортивных организациях, в общей численности детей и молодежи в возрасте 6-15 лет. </t>
  </si>
  <si>
    <t xml:space="preserve">Министерство спорта МО,  подведомственные Министерству  учреждения </t>
  </si>
  <si>
    <t>Министерство спорта МО, Министерство строительства МО,  ГОУП «УСДЦ», администрации муниципальных образований МО</t>
  </si>
  <si>
    <t>Основное мероприятие 1 «Строительство, реконструкция и модернизация спортивных объектов Мурманской области»</t>
  </si>
  <si>
    <t xml:space="preserve"> Министерство строительства МО,    администрации муниципальных образований МО</t>
  </si>
  <si>
    <t>Министерство спорта МО, администрации муниципальных образований МО, ГОУП «УСДЦ»</t>
  </si>
  <si>
    <t>Министерство спорта  МО,  Министерство строительства МО,  администрации муниципальных образований МО</t>
  </si>
  <si>
    <t>Подпрограмма 4 «Обеспечение реализации государственной программы»</t>
  </si>
  <si>
    <t>Основное мероприятие 1 "Обеспечение реализации государственных функций и оказание государственных услуг в сфере физической культуры и спорта"</t>
  </si>
  <si>
    <t xml:space="preserve">Повышение эффективности управления финансовыми средствами областного бюджета  </t>
  </si>
  <si>
    <t>Министерство спорта и молодежной политики МО</t>
  </si>
  <si>
    <t>4.1.1.</t>
  </si>
  <si>
    <t>Обеспечение  реализации государственных функций и государственных услуг Министерства спорта и молодежной политики Мурманской области</t>
  </si>
  <si>
    <t xml:space="preserve">Ежегодно реализация 51 государственной функции и оказание 8 государственных услуг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</si>
</sst>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8"/>
      <color rgb="FF7030A0"/>
      <name val="Times New Roman"/>
      <family val="1"/>
      <charset val="204"/>
    </font>
    <font>
      <sz val="9"/>
      <color rgb="FF7030A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36"/>
      <name val="Times New Roman"/>
      <family val="1"/>
      <charset val="204"/>
    </font>
    <font>
      <sz val="9"/>
      <color theme="7"/>
      <name val="Times New Roman"/>
      <family val="1"/>
      <charset val="204"/>
    </font>
    <font>
      <sz val="9"/>
      <color theme="7" tint="-0.249977111117893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3" borderId="0"/>
  </cellStyleXfs>
  <cellXfs count="36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/>
    <xf numFmtId="0" fontId="5" fillId="0" borderId="0" xfId="0" applyFont="1"/>
    <xf numFmtId="0" fontId="7" fillId="0" borderId="0" xfId="0" applyFont="1"/>
    <xf numFmtId="0" fontId="8" fillId="2" borderId="9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>
      <alignment horizontal="center" vertical="center"/>
    </xf>
    <xf numFmtId="0" fontId="9" fillId="2" borderId="12" xfId="0" applyNumberFormat="1" applyFont="1" applyFill="1" applyBorder="1" applyAlignment="1">
      <alignment vertical="center"/>
    </xf>
    <xf numFmtId="0" fontId="8" fillId="2" borderId="12" xfId="0" applyNumberFormat="1" applyFont="1" applyFill="1" applyBorder="1" applyAlignment="1">
      <alignment horizontal="center" vertical="center"/>
    </xf>
    <xf numFmtId="0" fontId="9" fillId="2" borderId="12" xfId="0" applyNumberFormat="1" applyFont="1" applyFill="1" applyBorder="1" applyAlignment="1">
      <alignment horizontal="center" vertical="center"/>
    </xf>
    <xf numFmtId="0" fontId="9" fillId="2" borderId="13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4" fillId="4" borderId="6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64" fontId="16" fillId="2" borderId="6" xfId="0" applyNumberFormat="1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7" fillId="0" borderId="0" xfId="0" applyFont="1"/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64" fontId="12" fillId="5" borderId="6" xfId="0" applyNumberFormat="1" applyFont="1" applyFill="1" applyBorder="1" applyAlignment="1">
      <alignment vertical="center" wrapText="1"/>
    </xf>
    <xf numFmtId="164" fontId="12" fillId="5" borderId="6" xfId="0" applyNumberFormat="1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0" fontId="11" fillId="5" borderId="7" xfId="0" applyNumberFormat="1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0" fontId="11" fillId="5" borderId="5" xfId="0" applyNumberFormat="1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>
      <alignment vertical="center" wrapText="1"/>
    </xf>
    <xf numFmtId="164" fontId="18" fillId="0" borderId="6" xfId="0" applyNumberFormat="1" applyFont="1" applyFill="1" applyBorder="1" applyAlignment="1">
      <alignment horizontal="right" vertical="center" wrapText="1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vertical="center" wrapText="1"/>
    </xf>
    <xf numFmtId="164" fontId="18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" fillId="0" borderId="0" xfId="0" applyFont="1"/>
    <xf numFmtId="0" fontId="2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8" fillId="2" borderId="6" xfId="0" applyNumberFormat="1" applyFont="1" applyFill="1" applyBorder="1" applyAlignment="1">
      <alignment vertical="center" wrapText="1"/>
    </xf>
    <xf numFmtId="164" fontId="18" fillId="2" borderId="6" xfId="0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0" fillId="2" borderId="0" xfId="0" applyFill="1"/>
    <xf numFmtId="49" fontId="2" fillId="0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3" fillId="0" borderId="6" xfId="0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5" borderId="6" xfId="0" applyNumberFormat="1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18" fillId="6" borderId="6" xfId="0" applyNumberFormat="1" applyFont="1" applyFill="1" applyBorder="1" applyAlignment="1">
      <alignment vertical="center" wrapText="1"/>
    </xf>
    <xf numFmtId="164" fontId="18" fillId="6" borderId="6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7" fillId="2" borderId="6" xfId="0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4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6" fillId="6" borderId="6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15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164" fontId="18" fillId="0" borderId="6" xfId="1" applyNumberFormat="1" applyFont="1" applyFill="1" applyBorder="1" applyAlignment="1">
      <alignment horizontal="right" vertical="center" wrapText="1"/>
    </xf>
    <xf numFmtId="164" fontId="16" fillId="0" borderId="6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0" fontId="15" fillId="6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4" fillId="6" borderId="7" xfId="0" applyNumberFormat="1" applyFont="1" applyFill="1" applyBorder="1" applyAlignment="1">
      <alignment horizontal="center" vertical="center" wrapText="1"/>
    </xf>
    <xf numFmtId="0" fontId="15" fillId="6" borderId="7" xfId="0" applyNumberFormat="1" applyFont="1" applyFill="1" applyBorder="1" applyAlignment="1">
      <alignment horizontal="left" vertical="center" wrapText="1"/>
    </xf>
    <xf numFmtId="164" fontId="16" fillId="0" borderId="6" xfId="1" applyNumberFormat="1" applyFont="1" applyFill="1" applyBorder="1" applyAlignment="1">
      <alignment horizontal="right" vertical="center" wrapText="1"/>
    </xf>
    <xf numFmtId="165" fontId="16" fillId="0" borderId="6" xfId="0" applyNumberFormat="1" applyFont="1" applyFill="1" applyBorder="1" applyAlignment="1">
      <alignment vertical="center" wrapText="1"/>
    </xf>
    <xf numFmtId="165" fontId="14" fillId="0" borderId="6" xfId="0" applyNumberFormat="1" applyFont="1" applyFill="1" applyBorder="1" applyAlignment="1">
      <alignment horizontal="right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right" vertical="center" wrapText="1"/>
    </xf>
    <xf numFmtId="49" fontId="14" fillId="6" borderId="5" xfId="0" applyNumberFormat="1" applyFont="1" applyFill="1" applyBorder="1" applyAlignment="1">
      <alignment horizontal="center" vertical="center" wrapText="1"/>
    </xf>
    <xf numFmtId="0" fontId="15" fillId="6" borderId="5" xfId="0" applyNumberFormat="1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165" fontId="2" fillId="0" borderId="6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wrapText="1"/>
    </xf>
    <xf numFmtId="164" fontId="18" fillId="2" borderId="6" xfId="0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 vertical="center" wrapText="1"/>
    </xf>
    <xf numFmtId="165" fontId="14" fillId="6" borderId="6" xfId="0" applyNumberFormat="1" applyFont="1" applyFill="1" applyBorder="1" applyAlignment="1">
      <alignment horizontal="right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left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5" fillId="6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164" fontId="18" fillId="6" borderId="6" xfId="1" applyNumberFormat="1" applyFont="1" applyFill="1" applyBorder="1" applyAlignment="1">
      <alignment horizontal="right" vertical="center" wrapText="1"/>
    </xf>
    <xf numFmtId="165" fontId="2" fillId="6" borderId="6" xfId="0" applyNumberFormat="1" applyFont="1" applyFill="1" applyBorder="1" applyAlignment="1">
      <alignment horizontal="right" vertical="center" wrapText="1"/>
    </xf>
    <xf numFmtId="0" fontId="15" fillId="6" borderId="7" xfId="0" applyNumberFormat="1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7" fillId="0" borderId="0" xfId="0" applyFont="1" applyFill="1"/>
    <xf numFmtId="164" fontId="14" fillId="6" borderId="6" xfId="0" applyNumberFormat="1" applyFont="1" applyFill="1" applyBorder="1" applyAlignment="1">
      <alignment horizontal="right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6" borderId="5" xfId="0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2" fontId="16" fillId="2" borderId="6" xfId="0" applyNumberFormat="1" applyFont="1" applyFill="1" applyBorder="1"/>
    <xf numFmtId="49" fontId="14" fillId="6" borderId="6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165" fontId="16" fillId="6" borderId="6" xfId="0" applyNumberFormat="1" applyFont="1" applyFill="1" applyBorder="1"/>
    <xf numFmtId="164" fontId="18" fillId="6" borderId="6" xfId="0" applyNumberFormat="1" applyFont="1" applyFill="1" applyBorder="1"/>
    <xf numFmtId="2" fontId="16" fillId="6" borderId="6" xfId="0" applyNumberFormat="1" applyFont="1" applyFill="1" applyBorder="1"/>
    <xf numFmtId="165" fontId="21" fillId="6" borderId="6" xfId="0" applyNumberFormat="1" applyFont="1" applyFill="1" applyBorder="1"/>
    <xf numFmtId="0" fontId="16" fillId="6" borderId="7" xfId="0" applyFont="1" applyFill="1" applyBorder="1" applyAlignment="1">
      <alignment horizontal="left" vertical="center" wrapText="1"/>
    </xf>
    <xf numFmtId="165" fontId="22" fillId="6" borderId="6" xfId="0" applyNumberFormat="1" applyFont="1" applyFill="1" applyBorder="1"/>
    <xf numFmtId="2" fontId="22" fillId="6" borderId="6" xfId="0" applyNumberFormat="1" applyFont="1" applyFill="1" applyBorder="1"/>
    <xf numFmtId="0" fontId="23" fillId="2" borderId="0" xfId="0" applyFont="1" applyFill="1"/>
    <xf numFmtId="0" fontId="16" fillId="6" borderId="5" xfId="0" applyFont="1" applyFill="1" applyBorder="1" applyAlignment="1">
      <alignment horizontal="left" vertical="center" wrapText="1"/>
    </xf>
    <xf numFmtId="165" fontId="18" fillId="2" borderId="6" xfId="0" applyNumberFormat="1" applyFont="1" applyFill="1" applyBorder="1"/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65" fontId="16" fillId="0" borderId="6" xfId="0" applyNumberFormat="1" applyFont="1" applyFill="1" applyBorder="1"/>
    <xf numFmtId="0" fontId="2" fillId="5" borderId="6" xfId="0" applyFont="1" applyFill="1" applyBorder="1" applyAlignment="1">
      <alignment horizontal="center" vertical="center" wrapText="1"/>
    </xf>
    <xf numFmtId="0" fontId="24" fillId="2" borderId="0" xfId="0" applyFont="1" applyFill="1"/>
    <xf numFmtId="0" fontId="15" fillId="2" borderId="6" xfId="0" applyNumberFormat="1" applyFont="1" applyFill="1" applyBorder="1" applyAlignment="1">
      <alignment horizontal="left" vertical="center" wrapText="1"/>
    </xf>
    <xf numFmtId="164" fontId="16" fillId="2" borderId="6" xfId="0" applyNumberFormat="1" applyFont="1" applyFill="1" applyBorder="1" applyAlignment="1">
      <alignment horizontal="right" vertical="center" wrapText="1"/>
    </xf>
    <xf numFmtId="164" fontId="14" fillId="2" borderId="6" xfId="0" applyNumberFormat="1" applyFont="1" applyFill="1" applyBorder="1" applyAlignment="1">
      <alignment horizontal="right" vertical="center" wrapText="1"/>
    </xf>
    <xf numFmtId="164" fontId="14" fillId="2" borderId="1" xfId="0" applyNumberFormat="1" applyFont="1" applyFill="1" applyBorder="1" applyAlignment="1">
      <alignment horizontal="right" vertical="center" wrapText="1"/>
    </xf>
    <xf numFmtId="164" fontId="14" fillId="0" borderId="6" xfId="0" applyNumberFormat="1" applyFont="1" applyBorder="1" applyAlignment="1">
      <alignment horizontal="right" vertical="center" wrapText="1"/>
    </xf>
    <xf numFmtId="49" fontId="25" fillId="4" borderId="6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164" fontId="26" fillId="4" borderId="6" xfId="0" applyNumberFormat="1" applyFont="1" applyFill="1" applyBorder="1" applyAlignment="1">
      <alignment vertical="center" wrapText="1"/>
    </xf>
    <xf numFmtId="164" fontId="26" fillId="4" borderId="6" xfId="0" applyNumberFormat="1" applyFont="1" applyFill="1" applyBorder="1" applyAlignment="1">
      <alignment horizontal="right" vertical="center" wrapText="1"/>
    </xf>
    <xf numFmtId="0" fontId="27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right" vertical="center" wrapText="1"/>
    </xf>
    <xf numFmtId="49" fontId="25" fillId="5" borderId="6" xfId="0" applyNumberFormat="1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164" fontId="26" fillId="5" borderId="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164" fontId="26" fillId="5" borderId="6" xfId="0" applyNumberFormat="1" applyFont="1" applyFill="1" applyBorder="1" applyAlignment="1">
      <alignment horizontal="right" vertical="center" wrapText="1"/>
    </xf>
    <xf numFmtId="49" fontId="0" fillId="2" borderId="0" xfId="0" applyNumberFormat="1" applyFill="1" applyAlignment="1">
      <alignment horizontal="center"/>
    </xf>
    <xf numFmtId="0" fontId="28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165" fontId="0" fillId="2" borderId="0" xfId="0" applyNumberFormat="1" applyFill="1"/>
    <xf numFmtId="164" fontId="19" fillId="2" borderId="0" xfId="0" applyNumberFormat="1" applyFont="1" applyFill="1"/>
    <xf numFmtId="164" fontId="0" fillId="2" borderId="0" xfId="0" applyNumberFormat="1" applyFill="1"/>
    <xf numFmtId="0" fontId="29" fillId="2" borderId="0" xfId="0" applyFont="1" applyFill="1" applyAlignment="1">
      <alignment horizontal="center" vertical="center"/>
    </xf>
    <xf numFmtId="0" fontId="7" fillId="2" borderId="0" xfId="0" applyFont="1" applyFill="1"/>
    <xf numFmtId="49" fontId="0" fillId="0" borderId="0" xfId="0" applyNumberFormat="1"/>
    <xf numFmtId="0" fontId="28" fillId="0" borderId="0" xfId="0" applyFont="1"/>
    <xf numFmtId="164" fontId="28" fillId="0" borderId="0" xfId="0" applyNumberFormat="1" applyFont="1"/>
    <xf numFmtId="0" fontId="30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left" vertical="center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right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49" fontId="31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vertical="center" wrapText="1"/>
    </xf>
    <xf numFmtId="164" fontId="10" fillId="2" borderId="6" xfId="0" applyNumberFormat="1" applyFont="1" applyFill="1" applyBorder="1" applyAlignment="1">
      <alignment horizontal="right" vertical="center" wrapText="1"/>
    </xf>
    <xf numFmtId="0" fontId="32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28" fillId="0" borderId="0" xfId="0" applyFont="1" applyAlignment="1">
      <alignment horizontal="center"/>
    </xf>
    <xf numFmtId="0" fontId="15" fillId="0" borderId="1" xfId="0" applyFont="1" applyFill="1" applyBorder="1" applyAlignment="1">
      <alignment horizontal="left" vertical="center" wrapText="1"/>
    </xf>
    <xf numFmtId="164" fontId="16" fillId="0" borderId="6" xfId="0" applyNumberFormat="1" applyFont="1" applyFill="1" applyBorder="1"/>
    <xf numFmtId="2" fontId="16" fillId="0" borderId="6" xfId="0" applyNumberFormat="1" applyFont="1" applyFill="1" applyBorder="1"/>
    <xf numFmtId="0" fontId="15" fillId="0" borderId="7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65" fontId="18" fillId="0" borderId="6" xfId="0" applyNumberFormat="1" applyFont="1" applyFill="1" applyBorder="1"/>
    <xf numFmtId="0" fontId="18" fillId="0" borderId="7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64" fontId="0" fillId="0" borderId="0" xfId="0" applyNumberFormat="1" applyFill="1"/>
  </cellXfs>
  <cellStyles count="2">
    <cellStyle name="Обычный" xfId="0" builtinId="0"/>
    <cellStyle name="Обычный 3" xfId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88;&#1077;&#1072;&#1083;&#1080;&#1079;&#1072;&#1094;&#1080;&#1080;%20&#1043;&#1055;%202021-2025_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ОКС"/>
      <sheetName val="План 21-25"/>
      <sheetName val="План реализации _ 10"/>
      <sheetName val="Роспись Минстрой"/>
      <sheetName val=" 6.ОМ"/>
      <sheetName val="Лист1"/>
      <sheetName val="10а. Спр пок  "/>
      <sheetName val="Пр10б. Справка"/>
      <sheetName val="План 21-25_9"/>
      <sheetName val="ГП РФ"/>
      <sheetName val="Пр 10в ОКС"/>
      <sheetName val="План 21-25_8 (2)"/>
      <sheetName val="План 21-25_7 (2)"/>
    </sheetNames>
    <sheetDataSet>
      <sheetData sheetId="0"/>
      <sheetData sheetId="1"/>
      <sheetData sheetId="2">
        <row r="5">
          <cell r="E5">
            <v>5519498.5184192872</v>
          </cell>
          <cell r="F5">
            <v>4843282.6545299999</v>
          </cell>
          <cell r="G5">
            <v>592630.10000000009</v>
          </cell>
          <cell r="H5">
            <v>83585.763889287147</v>
          </cell>
          <cell r="I5">
            <v>0</v>
          </cell>
        </row>
        <row r="6">
          <cell r="E6">
            <v>1610012.4609524454</v>
          </cell>
          <cell r="F6">
            <v>1258822.7500600002</v>
          </cell>
          <cell r="G6">
            <v>309302.10000000003</v>
          </cell>
          <cell r="H6">
            <v>41887.610892445038</v>
          </cell>
          <cell r="I6">
            <v>0</v>
          </cell>
        </row>
        <row r="7">
          <cell r="E7">
            <v>1286009.02868</v>
          </cell>
          <cell r="F7">
            <v>1108398.6704199999</v>
          </cell>
          <cell r="G7">
            <v>136318.79999999999</v>
          </cell>
          <cell r="H7">
            <v>41291.558260000005</v>
          </cell>
          <cell r="I7">
            <v>0</v>
          </cell>
        </row>
        <row r="8">
          <cell r="E8">
            <v>974087.27133684221</v>
          </cell>
          <cell r="F8">
            <v>826671.47660000005</v>
          </cell>
          <cell r="G8">
            <v>147009.20000000001</v>
          </cell>
          <cell r="H8">
            <v>406.59473684210525</v>
          </cell>
          <cell r="I8">
            <v>0</v>
          </cell>
        </row>
        <row r="9">
          <cell r="E9">
            <v>829941.89545000007</v>
          </cell>
          <cell r="F9">
            <v>829941.89545000007</v>
          </cell>
          <cell r="G9">
            <v>0</v>
          </cell>
          <cell r="H9">
            <v>0</v>
          </cell>
          <cell r="I9">
            <v>0</v>
          </cell>
        </row>
        <row r="10">
          <cell r="E10">
            <v>819447.86199999996</v>
          </cell>
          <cell r="F10">
            <v>819447.86199999996</v>
          </cell>
          <cell r="G10">
            <v>0</v>
          </cell>
          <cell r="H10">
            <v>0</v>
          </cell>
          <cell r="I10">
            <v>0</v>
          </cell>
        </row>
        <row r="11">
          <cell r="E11">
            <v>4405596.3602799997</v>
          </cell>
          <cell r="F11">
            <v>4296094.6692000004</v>
          </cell>
          <cell r="G11">
            <v>90239.1</v>
          </cell>
          <cell r="H11">
            <v>19262.591080000002</v>
          </cell>
          <cell r="I11">
            <v>0</v>
          </cell>
        </row>
        <row r="12">
          <cell r="E12">
            <v>1159052.59274</v>
          </cell>
          <cell r="F12">
            <v>1087976.6016600002</v>
          </cell>
          <cell r="G12">
            <v>51813.4</v>
          </cell>
          <cell r="H12">
            <v>19262.591080000002</v>
          </cell>
          <cell r="I12">
            <v>0</v>
          </cell>
        </row>
        <row r="13">
          <cell r="E13">
            <v>758589.6334899998</v>
          </cell>
          <cell r="F13">
            <v>739782.1334899998</v>
          </cell>
          <cell r="G13">
            <v>18807.499999999985</v>
          </cell>
          <cell r="H13">
            <v>0</v>
          </cell>
          <cell r="I13">
            <v>0</v>
          </cell>
        </row>
        <row r="14">
          <cell r="E14">
            <v>838564.37660000008</v>
          </cell>
          <cell r="F14">
            <v>818946.17660000001</v>
          </cell>
          <cell r="G14">
            <v>19618.200000000012</v>
          </cell>
          <cell r="H14">
            <v>0</v>
          </cell>
          <cell r="I14">
            <v>0</v>
          </cell>
        </row>
        <row r="15">
          <cell r="E15">
            <v>829941.89545000007</v>
          </cell>
          <cell r="F15">
            <v>829941.89545000007</v>
          </cell>
          <cell r="G15">
            <v>0</v>
          </cell>
          <cell r="H15">
            <v>0</v>
          </cell>
          <cell r="I15">
            <v>0</v>
          </cell>
        </row>
        <row r="16">
          <cell r="E16">
            <v>819447.86199999996</v>
          </cell>
          <cell r="F16">
            <v>819447.86199999996</v>
          </cell>
          <cell r="G16">
            <v>0</v>
          </cell>
          <cell r="H16">
            <v>0</v>
          </cell>
          <cell r="I16">
            <v>0</v>
          </cell>
        </row>
        <row r="17">
          <cell r="E17">
            <v>1113902.1581392873</v>
          </cell>
          <cell r="F17">
            <v>547187.98533000005</v>
          </cell>
          <cell r="G17">
            <v>502391</v>
          </cell>
          <cell r="H17">
            <v>64323.172809287142</v>
          </cell>
          <cell r="I17">
            <v>0</v>
          </cell>
        </row>
        <row r="18">
          <cell r="E18">
            <v>450959.86821244506</v>
          </cell>
          <cell r="F18">
            <v>170846.14839999998</v>
          </cell>
          <cell r="G18">
            <v>257488.7</v>
          </cell>
          <cell r="H18">
            <v>22625.019812445033</v>
          </cell>
          <cell r="I18">
            <v>0</v>
          </cell>
        </row>
        <row r="19">
          <cell r="E19">
            <v>527419.39519000007</v>
          </cell>
          <cell r="F19">
            <v>368616.53693000006</v>
          </cell>
          <cell r="G19">
            <v>117511.3</v>
          </cell>
          <cell r="H19">
            <v>41291.558260000005</v>
          </cell>
          <cell r="I19">
            <v>0</v>
          </cell>
        </row>
        <row r="20">
          <cell r="E20">
            <v>135522.89473684211</v>
          </cell>
          <cell r="F20">
            <v>7725.3</v>
          </cell>
          <cell r="G20">
            <v>127391</v>
          </cell>
          <cell r="H20">
            <v>406.59473684210525</v>
          </cell>
          <cell r="I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E23">
            <v>280285.22365</v>
          </cell>
          <cell r="F23">
            <v>255381.12364999999</v>
          </cell>
          <cell r="G23">
            <v>24904.1</v>
          </cell>
          <cell r="H23">
            <v>0</v>
          </cell>
          <cell r="I23">
            <v>0</v>
          </cell>
        </row>
        <row r="24">
          <cell r="E24">
            <v>145391.97261</v>
          </cell>
          <cell r="F24">
            <v>124124.57260999999</v>
          </cell>
          <cell r="G24">
            <v>21267.4</v>
          </cell>
          <cell r="H24">
            <v>0</v>
          </cell>
          <cell r="I24">
            <v>0</v>
          </cell>
        </row>
        <row r="25">
          <cell r="E25">
            <v>35570.248939999998</v>
          </cell>
          <cell r="F25">
            <v>33752.148939999999</v>
          </cell>
          <cell r="G25">
            <v>1818.1</v>
          </cell>
          <cell r="H25">
            <v>0</v>
          </cell>
          <cell r="I25">
            <v>0</v>
          </cell>
        </row>
        <row r="26">
          <cell r="E26">
            <v>35570.801050000002</v>
          </cell>
          <cell r="F26">
            <v>33752.201050000003</v>
          </cell>
          <cell r="G26">
            <v>1818.6</v>
          </cell>
          <cell r="H26">
            <v>0</v>
          </cell>
          <cell r="I26">
            <v>0</v>
          </cell>
        </row>
        <row r="27">
          <cell r="E27">
            <v>33752.201050000003</v>
          </cell>
          <cell r="F27">
            <v>33752.201050000003</v>
          </cell>
          <cell r="G27">
            <v>0</v>
          </cell>
          <cell r="H27">
            <v>0</v>
          </cell>
          <cell r="I27">
            <v>0</v>
          </cell>
        </row>
        <row r="28">
          <cell r="E28">
            <v>30000</v>
          </cell>
          <cell r="F28">
            <v>30000</v>
          </cell>
          <cell r="G28">
            <v>0</v>
          </cell>
          <cell r="H28">
            <v>0</v>
          </cell>
          <cell r="I28">
            <v>0</v>
          </cell>
        </row>
        <row r="41">
          <cell r="E41">
            <v>7998.665</v>
          </cell>
          <cell r="F41">
            <v>7998.665</v>
          </cell>
          <cell r="G41">
            <v>0</v>
          </cell>
          <cell r="H41">
            <v>0</v>
          </cell>
          <cell r="I41">
            <v>0</v>
          </cell>
        </row>
        <row r="42">
          <cell r="E42">
            <v>7998.665</v>
          </cell>
          <cell r="F42">
            <v>7998.665</v>
          </cell>
          <cell r="G42">
            <v>0</v>
          </cell>
          <cell r="H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50">
          <cell r="E50">
            <v>229136.894</v>
          </cell>
          <cell r="F50">
            <v>229136.894</v>
          </cell>
          <cell r="G50">
            <v>0</v>
          </cell>
          <cell r="H50">
            <v>0</v>
          </cell>
          <cell r="I50">
            <v>0</v>
          </cell>
        </row>
        <row r="51">
          <cell r="E51">
            <v>109136.894</v>
          </cell>
          <cell r="F51">
            <v>109136.894</v>
          </cell>
          <cell r="G51">
            <v>0</v>
          </cell>
          <cell r="H51">
            <v>0</v>
          </cell>
          <cell r="I51">
            <v>0</v>
          </cell>
        </row>
        <row r="52">
          <cell r="E52">
            <v>30000</v>
          </cell>
          <cell r="F52">
            <v>30000</v>
          </cell>
          <cell r="G52">
            <v>0</v>
          </cell>
          <cell r="H52">
            <v>0</v>
          </cell>
          <cell r="I52">
            <v>0</v>
          </cell>
        </row>
        <row r="53">
          <cell r="E53">
            <v>30000</v>
          </cell>
          <cell r="F53">
            <v>30000</v>
          </cell>
          <cell r="G53">
            <v>0</v>
          </cell>
          <cell r="H53">
            <v>0</v>
          </cell>
          <cell r="I53">
            <v>0</v>
          </cell>
        </row>
        <row r="54">
          <cell r="E54">
            <v>30000</v>
          </cell>
          <cell r="F54">
            <v>30000</v>
          </cell>
          <cell r="G54">
            <v>0</v>
          </cell>
          <cell r="H54">
            <v>0</v>
          </cell>
          <cell r="I54">
            <v>0</v>
          </cell>
        </row>
        <row r="55">
          <cell r="E55">
            <v>30000</v>
          </cell>
          <cell r="F55">
            <v>30000</v>
          </cell>
          <cell r="G55">
            <v>0</v>
          </cell>
          <cell r="H55">
            <v>0</v>
          </cell>
          <cell r="I55">
            <v>0</v>
          </cell>
        </row>
        <row r="86">
          <cell r="E86">
            <v>43149.664649999999</v>
          </cell>
          <cell r="F86">
            <v>18245.56465</v>
          </cell>
          <cell r="G86">
            <v>24904.1</v>
          </cell>
          <cell r="H86">
            <v>0</v>
          </cell>
          <cell r="I86">
            <v>0</v>
          </cell>
        </row>
        <row r="87">
          <cell r="E87">
            <v>28256.413610000003</v>
          </cell>
          <cell r="F87">
            <v>6989.01361</v>
          </cell>
          <cell r="G87">
            <v>21267.4</v>
          </cell>
          <cell r="H87">
            <v>0</v>
          </cell>
          <cell r="I87">
            <v>0</v>
          </cell>
        </row>
        <row r="88">
          <cell r="E88">
            <v>5570.2489399999995</v>
          </cell>
          <cell r="F88">
            <v>3752.14894</v>
          </cell>
          <cell r="G88">
            <v>1818.1</v>
          </cell>
          <cell r="H88">
            <v>0</v>
          </cell>
          <cell r="I88">
            <v>0</v>
          </cell>
        </row>
        <row r="89">
          <cell r="E89">
            <v>5570.80105</v>
          </cell>
          <cell r="F89">
            <v>3752.2010500000001</v>
          </cell>
          <cell r="G89">
            <v>1818.6</v>
          </cell>
          <cell r="H89">
            <v>0</v>
          </cell>
          <cell r="I89">
            <v>0</v>
          </cell>
        </row>
        <row r="90">
          <cell r="E90">
            <v>3752.2010500000001</v>
          </cell>
          <cell r="F90">
            <v>3752.2010500000001</v>
          </cell>
          <cell r="G90">
            <v>0</v>
          </cell>
          <cell r="H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127">
          <cell r="E127">
            <v>3679188.1416999996</v>
          </cell>
          <cell r="F127">
            <v>3679188.1416999996</v>
          </cell>
          <cell r="G127">
            <v>0</v>
          </cell>
          <cell r="H127">
            <v>0</v>
          </cell>
          <cell r="I127">
            <v>0</v>
          </cell>
        </row>
        <row r="128">
          <cell r="E128">
            <v>812182.60270000005</v>
          </cell>
          <cell r="F128">
            <v>812182.60270000005</v>
          </cell>
          <cell r="G128">
            <v>0</v>
          </cell>
          <cell r="H128">
            <v>0</v>
          </cell>
          <cell r="I128">
            <v>0</v>
          </cell>
        </row>
        <row r="129">
          <cell r="E129">
            <v>657417.17700000003</v>
          </cell>
          <cell r="F129">
            <v>657417.17700000003</v>
          </cell>
          <cell r="G129">
            <v>0</v>
          </cell>
          <cell r="H129">
            <v>0</v>
          </cell>
          <cell r="I129">
            <v>0</v>
          </cell>
        </row>
        <row r="130">
          <cell r="E130">
            <v>736529.45299999998</v>
          </cell>
          <cell r="F130">
            <v>736529.45299999998</v>
          </cell>
          <cell r="G130">
            <v>0</v>
          </cell>
          <cell r="H130">
            <v>0</v>
          </cell>
          <cell r="I130">
            <v>0</v>
          </cell>
        </row>
        <row r="131">
          <cell r="E131">
            <v>736529.45600000001</v>
          </cell>
          <cell r="F131">
            <v>736529.45600000001</v>
          </cell>
          <cell r="G131">
            <v>0</v>
          </cell>
          <cell r="H131">
            <v>0</v>
          </cell>
          <cell r="I131">
            <v>0</v>
          </cell>
        </row>
        <row r="132">
          <cell r="E132">
            <v>736529.45299999998</v>
          </cell>
          <cell r="F132">
            <v>736529.45299999998</v>
          </cell>
          <cell r="G132">
            <v>0</v>
          </cell>
          <cell r="H132">
            <v>0</v>
          </cell>
          <cell r="I132">
            <v>0</v>
          </cell>
        </row>
        <row r="187">
          <cell r="E187">
            <v>54717.700210000003</v>
          </cell>
          <cell r="F187">
            <v>41400</v>
          </cell>
          <cell r="G187">
            <v>0</v>
          </cell>
          <cell r="H187">
            <v>13317.700210000001</v>
          </cell>
          <cell r="I187">
            <v>0</v>
          </cell>
        </row>
        <row r="188">
          <cell r="E188">
            <v>54717.700210000003</v>
          </cell>
          <cell r="F188">
            <v>41400</v>
          </cell>
          <cell r="G188">
            <v>0</v>
          </cell>
          <cell r="H188">
            <v>13317.700210000001</v>
          </cell>
          <cell r="I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205">
          <cell r="E205">
            <v>77066.396940000006</v>
          </cell>
          <cell r="F205">
            <v>11731.396940000001</v>
          </cell>
          <cell r="G205">
            <v>65335</v>
          </cell>
          <cell r="H205">
            <v>0</v>
          </cell>
          <cell r="I205">
            <v>0</v>
          </cell>
        </row>
        <row r="206">
          <cell r="E206">
            <v>34057.322679999997</v>
          </cell>
          <cell r="F206">
            <v>3511.3226800000002</v>
          </cell>
          <cell r="G206">
            <v>30546</v>
          </cell>
          <cell r="H206">
            <v>0</v>
          </cell>
          <cell r="I206">
            <v>0</v>
          </cell>
        </row>
        <row r="207">
          <cell r="E207">
            <v>19727.664930000003</v>
          </cell>
          <cell r="F207">
            <v>2738.2649299999998</v>
          </cell>
          <cell r="G207">
            <v>16989.400000000001</v>
          </cell>
          <cell r="H207">
            <v>0</v>
          </cell>
          <cell r="I207">
            <v>0</v>
          </cell>
        </row>
        <row r="208">
          <cell r="E208">
            <v>20589.57993</v>
          </cell>
          <cell r="F208">
            <v>2789.97993</v>
          </cell>
          <cell r="G208">
            <v>17799.599999999999</v>
          </cell>
          <cell r="H208">
            <v>0</v>
          </cell>
          <cell r="I208">
            <v>0</v>
          </cell>
        </row>
        <row r="209">
          <cell r="E209">
            <v>2691.8294000000001</v>
          </cell>
          <cell r="F209">
            <v>2691.8294000000001</v>
          </cell>
          <cell r="G209">
            <v>0</v>
          </cell>
          <cell r="H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29">
          <cell r="E229">
            <v>180769.60168444228</v>
          </cell>
          <cell r="F229">
            <v>141114.04199</v>
          </cell>
          <cell r="G229">
            <v>0</v>
          </cell>
          <cell r="H229">
            <v>39655.559694442294</v>
          </cell>
          <cell r="I229">
            <v>0</v>
          </cell>
        </row>
        <row r="230">
          <cell r="E230">
            <v>69669.141684442293</v>
          </cell>
          <cell r="F230">
            <v>56344.391990000004</v>
          </cell>
          <cell r="G230">
            <v>0</v>
          </cell>
          <cell r="H230">
            <v>13324.749694442291</v>
          </cell>
          <cell r="I230">
            <v>0</v>
          </cell>
        </row>
        <row r="231">
          <cell r="E231">
            <v>111100.45999999999</v>
          </cell>
          <cell r="F231">
            <v>84769.65</v>
          </cell>
          <cell r="G231">
            <v>0</v>
          </cell>
          <cell r="H231">
            <v>26330.81</v>
          </cell>
          <cell r="I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40">
          <cell r="G240">
            <v>0</v>
          </cell>
          <cell r="I240">
            <v>0</v>
          </cell>
        </row>
        <row r="243">
          <cell r="G243">
            <v>0</v>
          </cell>
          <cell r="I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7">
          <cell r="F247">
            <v>31280.92</v>
          </cell>
          <cell r="G247">
            <v>0</v>
          </cell>
          <cell r="H247">
            <v>9716.3539187418082</v>
          </cell>
          <cell r="I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3">
          <cell r="G253">
            <v>0</v>
          </cell>
          <cell r="I253">
            <v>0</v>
          </cell>
        </row>
        <row r="265">
          <cell r="F265">
            <v>7970.9</v>
          </cell>
          <cell r="G265">
            <v>0</v>
          </cell>
          <cell r="H265">
            <v>2475.9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6">
          <cell r="E276">
            <v>201513.85140800275</v>
          </cell>
          <cell r="F276">
            <v>187090.46288000001</v>
          </cell>
          <cell r="G276">
            <v>0</v>
          </cell>
          <cell r="H276">
            <v>14423.388528002741</v>
          </cell>
          <cell r="I276">
            <v>0</v>
          </cell>
        </row>
        <row r="277">
          <cell r="E277">
            <v>177513.85140800275</v>
          </cell>
          <cell r="F277">
            <v>163090.46288000001</v>
          </cell>
          <cell r="G277">
            <v>0</v>
          </cell>
          <cell r="H277">
            <v>14423.388528002741</v>
          </cell>
          <cell r="I277">
            <v>0</v>
          </cell>
        </row>
        <row r="278">
          <cell r="E278">
            <v>6000</v>
          </cell>
          <cell r="F278">
            <v>6000</v>
          </cell>
          <cell r="G278">
            <v>0</v>
          </cell>
          <cell r="H278">
            <v>0</v>
          </cell>
          <cell r="I278">
            <v>0</v>
          </cell>
        </row>
        <row r="279">
          <cell r="E279">
            <v>6000</v>
          </cell>
          <cell r="F279">
            <v>6000</v>
          </cell>
          <cell r="G279">
            <v>0</v>
          </cell>
          <cell r="H279">
            <v>0</v>
          </cell>
          <cell r="I279">
            <v>0</v>
          </cell>
        </row>
        <row r="280">
          <cell r="E280">
            <v>6000</v>
          </cell>
          <cell r="F280">
            <v>6000</v>
          </cell>
          <cell r="G280">
            <v>0</v>
          </cell>
          <cell r="H280">
            <v>0</v>
          </cell>
          <cell r="I280">
            <v>0</v>
          </cell>
        </row>
        <row r="281">
          <cell r="E281">
            <v>6000</v>
          </cell>
          <cell r="F281">
            <v>6000</v>
          </cell>
          <cell r="G281">
            <v>0</v>
          </cell>
          <cell r="H281">
            <v>0</v>
          </cell>
          <cell r="I281">
            <v>0</v>
          </cell>
        </row>
        <row r="366">
          <cell r="E366">
            <v>841463.16291684215</v>
          </cell>
          <cell r="F366">
            <v>322883.04746000003</v>
          </cell>
          <cell r="G366">
            <v>502391</v>
          </cell>
          <cell r="H366">
            <v>16189.115456842106</v>
          </cell>
          <cell r="I366">
            <v>0</v>
          </cell>
        </row>
        <row r="367">
          <cell r="E367">
            <v>277471.33299000002</v>
          </cell>
          <cell r="F367">
            <v>19160.860530000002</v>
          </cell>
          <cell r="G367">
            <v>257488.7</v>
          </cell>
          <cell r="H367">
            <v>821.77245999999991</v>
          </cell>
          <cell r="I367">
            <v>0</v>
          </cell>
        </row>
        <row r="368">
          <cell r="E368">
            <v>420368.93519000005</v>
          </cell>
          <cell r="F368">
            <v>287896.88693000004</v>
          </cell>
          <cell r="G368">
            <v>117511.3</v>
          </cell>
          <cell r="H368">
            <v>14960.74826</v>
          </cell>
          <cell r="I368">
            <v>0</v>
          </cell>
        </row>
        <row r="369">
          <cell r="E369">
            <v>139572.89473684211</v>
          </cell>
          <cell r="F369">
            <v>11775.3</v>
          </cell>
          <cell r="G369">
            <v>127391</v>
          </cell>
          <cell r="H369">
            <v>406.59473684210525</v>
          </cell>
          <cell r="I369">
            <v>0</v>
          </cell>
        </row>
        <row r="370">
          <cell r="E370">
            <v>4050</v>
          </cell>
          <cell r="F370">
            <v>4050</v>
          </cell>
          <cell r="G370">
            <v>0</v>
          </cell>
          <cell r="H370">
            <v>0</v>
          </cell>
          <cell r="I370">
            <v>0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9">
          <cell r="E379">
            <v>94465.110319999992</v>
          </cell>
          <cell r="F379">
            <v>5458.1035300000003</v>
          </cell>
          <cell r="G379">
            <v>88723.845570000005</v>
          </cell>
          <cell r="H379">
            <v>283.16122000000001</v>
          </cell>
          <cell r="I379">
            <v>0</v>
          </cell>
        </row>
        <row r="380">
          <cell r="E380">
            <v>191987.67543</v>
          </cell>
          <cell r="F380">
            <v>151477.97514</v>
          </cell>
          <cell r="G380">
            <v>32529.403040000001</v>
          </cell>
          <cell r="H380">
            <v>7980.2972499999996</v>
          </cell>
          <cell r="I380">
            <v>0</v>
          </cell>
        </row>
        <row r="385">
          <cell r="E385">
            <v>179685.52267000001</v>
          </cell>
          <cell r="F385">
            <v>10382.057000000001</v>
          </cell>
          <cell r="G385">
            <v>168764.85443000001</v>
          </cell>
          <cell r="H385">
            <v>538.61123999999995</v>
          </cell>
          <cell r="I385">
            <v>0</v>
          </cell>
        </row>
        <row r="386">
          <cell r="E386">
            <v>224331.25976000002</v>
          </cell>
          <cell r="F386">
            <v>132368.91179000001</v>
          </cell>
          <cell r="G386">
            <v>84981.896959999998</v>
          </cell>
          <cell r="H386">
            <v>6980.4510099999998</v>
          </cell>
          <cell r="I386">
            <v>0</v>
          </cell>
        </row>
        <row r="393">
          <cell r="F393">
            <v>7725.3</v>
          </cell>
          <cell r="H393">
            <v>406.59473684210525</v>
          </cell>
        </row>
        <row r="409">
          <cell r="F409">
            <v>39008.536670000001</v>
          </cell>
        </row>
        <row r="410">
          <cell r="F410">
            <v>35824.54262</v>
          </cell>
        </row>
        <row r="411">
          <cell r="F411">
            <v>35824.54262</v>
          </cell>
        </row>
        <row r="412">
          <cell r="F412">
            <v>46918.409</v>
          </cell>
        </row>
        <row r="413">
          <cell r="F413">
            <v>46918.409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114"/>
  <sheetViews>
    <sheetView topLeftCell="A90" zoomScale="140" zoomScaleNormal="140" zoomScaleSheetLayoutView="100" workbookViewId="0">
      <selection activeCell="M44" sqref="M44"/>
    </sheetView>
  </sheetViews>
  <sheetFormatPr defaultRowHeight="15" x14ac:dyDescent="0.25"/>
  <cols>
    <col min="1" max="1" width="5.5703125" style="347" customWidth="1"/>
    <col min="2" max="2" width="40.42578125" customWidth="1"/>
    <col min="4" max="4" width="11.7109375" style="348" customWidth="1"/>
    <col min="5" max="5" width="11.42578125" style="301" customWidth="1"/>
    <col min="6" max="6" width="11.7109375" style="301" customWidth="1"/>
    <col min="7" max="7" width="8.85546875" style="301" customWidth="1"/>
    <col min="8" max="8" width="9.140625" style="301" customWidth="1"/>
    <col min="9" max="9" width="9" style="301" customWidth="1"/>
    <col min="10" max="10" width="38.42578125" hidden="1" customWidth="1"/>
    <col min="11" max="11" width="14.7109375" customWidth="1"/>
    <col min="257" max="257" width="5.5703125" customWidth="1"/>
    <col min="258" max="258" width="40.42578125" customWidth="1"/>
    <col min="260" max="260" width="11.7109375" customWidth="1"/>
    <col min="261" max="261" width="11.42578125" customWidth="1"/>
    <col min="262" max="262" width="11.7109375" customWidth="1"/>
    <col min="263" max="263" width="8.85546875" customWidth="1"/>
    <col min="264" max="264" width="9.140625" customWidth="1"/>
    <col min="265" max="265" width="9" customWidth="1"/>
    <col min="266" max="266" width="0" hidden="1" customWidth="1"/>
    <col min="267" max="267" width="14.7109375" customWidth="1"/>
    <col min="513" max="513" width="5.5703125" customWidth="1"/>
    <col min="514" max="514" width="40.42578125" customWidth="1"/>
    <col min="516" max="516" width="11.7109375" customWidth="1"/>
    <col min="517" max="517" width="11.42578125" customWidth="1"/>
    <col min="518" max="518" width="11.7109375" customWidth="1"/>
    <col min="519" max="519" width="8.85546875" customWidth="1"/>
    <col min="520" max="520" width="9.140625" customWidth="1"/>
    <col min="521" max="521" width="9" customWidth="1"/>
    <col min="522" max="522" width="0" hidden="1" customWidth="1"/>
    <col min="523" max="523" width="14.7109375" customWidth="1"/>
    <col min="769" max="769" width="5.5703125" customWidth="1"/>
    <col min="770" max="770" width="40.42578125" customWidth="1"/>
    <col min="772" max="772" width="11.7109375" customWidth="1"/>
    <col min="773" max="773" width="11.42578125" customWidth="1"/>
    <col min="774" max="774" width="11.7109375" customWidth="1"/>
    <col min="775" max="775" width="8.85546875" customWidth="1"/>
    <col min="776" max="776" width="9.140625" customWidth="1"/>
    <col min="777" max="777" width="9" customWidth="1"/>
    <col min="778" max="778" width="0" hidden="1" customWidth="1"/>
    <col min="779" max="779" width="14.7109375" customWidth="1"/>
    <col min="1025" max="1025" width="5.5703125" customWidth="1"/>
    <col min="1026" max="1026" width="40.42578125" customWidth="1"/>
    <col min="1028" max="1028" width="11.7109375" customWidth="1"/>
    <col min="1029" max="1029" width="11.42578125" customWidth="1"/>
    <col min="1030" max="1030" width="11.7109375" customWidth="1"/>
    <col min="1031" max="1031" width="8.85546875" customWidth="1"/>
    <col min="1032" max="1032" width="9.140625" customWidth="1"/>
    <col min="1033" max="1033" width="9" customWidth="1"/>
    <col min="1034" max="1034" width="0" hidden="1" customWidth="1"/>
    <col min="1035" max="1035" width="14.7109375" customWidth="1"/>
    <col min="1281" max="1281" width="5.5703125" customWidth="1"/>
    <col min="1282" max="1282" width="40.42578125" customWidth="1"/>
    <col min="1284" max="1284" width="11.7109375" customWidth="1"/>
    <col min="1285" max="1285" width="11.42578125" customWidth="1"/>
    <col min="1286" max="1286" width="11.7109375" customWidth="1"/>
    <col min="1287" max="1287" width="8.85546875" customWidth="1"/>
    <col min="1288" max="1288" width="9.140625" customWidth="1"/>
    <col min="1289" max="1289" width="9" customWidth="1"/>
    <col min="1290" max="1290" width="0" hidden="1" customWidth="1"/>
    <col min="1291" max="1291" width="14.7109375" customWidth="1"/>
    <col min="1537" max="1537" width="5.5703125" customWidth="1"/>
    <col min="1538" max="1538" width="40.42578125" customWidth="1"/>
    <col min="1540" max="1540" width="11.7109375" customWidth="1"/>
    <col min="1541" max="1541" width="11.42578125" customWidth="1"/>
    <col min="1542" max="1542" width="11.7109375" customWidth="1"/>
    <col min="1543" max="1543" width="8.85546875" customWidth="1"/>
    <col min="1544" max="1544" width="9.140625" customWidth="1"/>
    <col min="1545" max="1545" width="9" customWidth="1"/>
    <col min="1546" max="1546" width="0" hidden="1" customWidth="1"/>
    <col min="1547" max="1547" width="14.7109375" customWidth="1"/>
    <col min="1793" max="1793" width="5.5703125" customWidth="1"/>
    <col min="1794" max="1794" width="40.42578125" customWidth="1"/>
    <col min="1796" max="1796" width="11.7109375" customWidth="1"/>
    <col min="1797" max="1797" width="11.42578125" customWidth="1"/>
    <col min="1798" max="1798" width="11.7109375" customWidth="1"/>
    <col min="1799" max="1799" width="8.85546875" customWidth="1"/>
    <col min="1800" max="1800" width="9.140625" customWidth="1"/>
    <col min="1801" max="1801" width="9" customWidth="1"/>
    <col min="1802" max="1802" width="0" hidden="1" customWidth="1"/>
    <col min="1803" max="1803" width="14.7109375" customWidth="1"/>
    <col min="2049" max="2049" width="5.5703125" customWidth="1"/>
    <col min="2050" max="2050" width="40.42578125" customWidth="1"/>
    <col min="2052" max="2052" width="11.7109375" customWidth="1"/>
    <col min="2053" max="2053" width="11.42578125" customWidth="1"/>
    <col min="2054" max="2054" width="11.7109375" customWidth="1"/>
    <col min="2055" max="2055" width="8.85546875" customWidth="1"/>
    <col min="2056" max="2056" width="9.140625" customWidth="1"/>
    <col min="2057" max="2057" width="9" customWidth="1"/>
    <col min="2058" max="2058" width="0" hidden="1" customWidth="1"/>
    <col min="2059" max="2059" width="14.7109375" customWidth="1"/>
    <col min="2305" max="2305" width="5.5703125" customWidth="1"/>
    <col min="2306" max="2306" width="40.42578125" customWidth="1"/>
    <col min="2308" max="2308" width="11.7109375" customWidth="1"/>
    <col min="2309" max="2309" width="11.42578125" customWidth="1"/>
    <col min="2310" max="2310" width="11.7109375" customWidth="1"/>
    <col min="2311" max="2311" width="8.85546875" customWidth="1"/>
    <col min="2312" max="2312" width="9.140625" customWidth="1"/>
    <col min="2313" max="2313" width="9" customWidth="1"/>
    <col min="2314" max="2314" width="0" hidden="1" customWidth="1"/>
    <col min="2315" max="2315" width="14.7109375" customWidth="1"/>
    <col min="2561" max="2561" width="5.5703125" customWidth="1"/>
    <col min="2562" max="2562" width="40.42578125" customWidth="1"/>
    <col min="2564" max="2564" width="11.7109375" customWidth="1"/>
    <col min="2565" max="2565" width="11.42578125" customWidth="1"/>
    <col min="2566" max="2566" width="11.7109375" customWidth="1"/>
    <col min="2567" max="2567" width="8.85546875" customWidth="1"/>
    <col min="2568" max="2568" width="9.140625" customWidth="1"/>
    <col min="2569" max="2569" width="9" customWidth="1"/>
    <col min="2570" max="2570" width="0" hidden="1" customWidth="1"/>
    <col min="2571" max="2571" width="14.7109375" customWidth="1"/>
    <col min="2817" max="2817" width="5.5703125" customWidth="1"/>
    <col min="2818" max="2818" width="40.42578125" customWidth="1"/>
    <col min="2820" max="2820" width="11.7109375" customWidth="1"/>
    <col min="2821" max="2821" width="11.42578125" customWidth="1"/>
    <col min="2822" max="2822" width="11.7109375" customWidth="1"/>
    <col min="2823" max="2823" width="8.85546875" customWidth="1"/>
    <col min="2824" max="2824" width="9.140625" customWidth="1"/>
    <col min="2825" max="2825" width="9" customWidth="1"/>
    <col min="2826" max="2826" width="0" hidden="1" customWidth="1"/>
    <col min="2827" max="2827" width="14.7109375" customWidth="1"/>
    <col min="3073" max="3073" width="5.5703125" customWidth="1"/>
    <col min="3074" max="3074" width="40.42578125" customWidth="1"/>
    <col min="3076" max="3076" width="11.7109375" customWidth="1"/>
    <col min="3077" max="3077" width="11.42578125" customWidth="1"/>
    <col min="3078" max="3078" width="11.7109375" customWidth="1"/>
    <col min="3079" max="3079" width="8.85546875" customWidth="1"/>
    <col min="3080" max="3080" width="9.140625" customWidth="1"/>
    <col min="3081" max="3081" width="9" customWidth="1"/>
    <col min="3082" max="3082" width="0" hidden="1" customWidth="1"/>
    <col min="3083" max="3083" width="14.7109375" customWidth="1"/>
    <col min="3329" max="3329" width="5.5703125" customWidth="1"/>
    <col min="3330" max="3330" width="40.42578125" customWidth="1"/>
    <col min="3332" max="3332" width="11.7109375" customWidth="1"/>
    <col min="3333" max="3333" width="11.42578125" customWidth="1"/>
    <col min="3334" max="3334" width="11.7109375" customWidth="1"/>
    <col min="3335" max="3335" width="8.85546875" customWidth="1"/>
    <col min="3336" max="3336" width="9.140625" customWidth="1"/>
    <col min="3337" max="3337" width="9" customWidth="1"/>
    <col min="3338" max="3338" width="0" hidden="1" customWidth="1"/>
    <col min="3339" max="3339" width="14.7109375" customWidth="1"/>
    <col min="3585" max="3585" width="5.5703125" customWidth="1"/>
    <col min="3586" max="3586" width="40.42578125" customWidth="1"/>
    <col min="3588" max="3588" width="11.7109375" customWidth="1"/>
    <col min="3589" max="3589" width="11.42578125" customWidth="1"/>
    <col min="3590" max="3590" width="11.7109375" customWidth="1"/>
    <col min="3591" max="3591" width="8.85546875" customWidth="1"/>
    <col min="3592" max="3592" width="9.140625" customWidth="1"/>
    <col min="3593" max="3593" width="9" customWidth="1"/>
    <col min="3594" max="3594" width="0" hidden="1" customWidth="1"/>
    <col min="3595" max="3595" width="14.7109375" customWidth="1"/>
    <col min="3841" max="3841" width="5.5703125" customWidth="1"/>
    <col min="3842" max="3842" width="40.42578125" customWidth="1"/>
    <col min="3844" max="3844" width="11.7109375" customWidth="1"/>
    <col min="3845" max="3845" width="11.42578125" customWidth="1"/>
    <col min="3846" max="3846" width="11.7109375" customWidth="1"/>
    <col min="3847" max="3847" width="8.85546875" customWidth="1"/>
    <col min="3848" max="3848" width="9.140625" customWidth="1"/>
    <col min="3849" max="3849" width="9" customWidth="1"/>
    <col min="3850" max="3850" width="0" hidden="1" customWidth="1"/>
    <col min="3851" max="3851" width="14.7109375" customWidth="1"/>
    <col min="4097" max="4097" width="5.5703125" customWidth="1"/>
    <col min="4098" max="4098" width="40.42578125" customWidth="1"/>
    <col min="4100" max="4100" width="11.7109375" customWidth="1"/>
    <col min="4101" max="4101" width="11.42578125" customWidth="1"/>
    <col min="4102" max="4102" width="11.7109375" customWidth="1"/>
    <col min="4103" max="4103" width="8.85546875" customWidth="1"/>
    <col min="4104" max="4104" width="9.140625" customWidth="1"/>
    <col min="4105" max="4105" width="9" customWidth="1"/>
    <col min="4106" max="4106" width="0" hidden="1" customWidth="1"/>
    <col min="4107" max="4107" width="14.7109375" customWidth="1"/>
    <col min="4353" max="4353" width="5.5703125" customWidth="1"/>
    <col min="4354" max="4354" width="40.42578125" customWidth="1"/>
    <col min="4356" max="4356" width="11.7109375" customWidth="1"/>
    <col min="4357" max="4357" width="11.42578125" customWidth="1"/>
    <col min="4358" max="4358" width="11.7109375" customWidth="1"/>
    <col min="4359" max="4359" width="8.85546875" customWidth="1"/>
    <col min="4360" max="4360" width="9.140625" customWidth="1"/>
    <col min="4361" max="4361" width="9" customWidth="1"/>
    <col min="4362" max="4362" width="0" hidden="1" customWidth="1"/>
    <col min="4363" max="4363" width="14.7109375" customWidth="1"/>
    <col min="4609" max="4609" width="5.5703125" customWidth="1"/>
    <col min="4610" max="4610" width="40.42578125" customWidth="1"/>
    <col min="4612" max="4612" width="11.7109375" customWidth="1"/>
    <col min="4613" max="4613" width="11.42578125" customWidth="1"/>
    <col min="4614" max="4614" width="11.7109375" customWidth="1"/>
    <col min="4615" max="4615" width="8.85546875" customWidth="1"/>
    <col min="4616" max="4616" width="9.140625" customWidth="1"/>
    <col min="4617" max="4617" width="9" customWidth="1"/>
    <col min="4618" max="4618" width="0" hidden="1" customWidth="1"/>
    <col min="4619" max="4619" width="14.7109375" customWidth="1"/>
    <col min="4865" max="4865" width="5.5703125" customWidth="1"/>
    <col min="4866" max="4866" width="40.42578125" customWidth="1"/>
    <col min="4868" max="4868" width="11.7109375" customWidth="1"/>
    <col min="4869" max="4869" width="11.42578125" customWidth="1"/>
    <col min="4870" max="4870" width="11.7109375" customWidth="1"/>
    <col min="4871" max="4871" width="8.85546875" customWidth="1"/>
    <col min="4872" max="4872" width="9.140625" customWidth="1"/>
    <col min="4873" max="4873" width="9" customWidth="1"/>
    <col min="4874" max="4874" width="0" hidden="1" customWidth="1"/>
    <col min="4875" max="4875" width="14.7109375" customWidth="1"/>
    <col min="5121" max="5121" width="5.5703125" customWidth="1"/>
    <col min="5122" max="5122" width="40.42578125" customWidth="1"/>
    <col min="5124" max="5124" width="11.7109375" customWidth="1"/>
    <col min="5125" max="5125" width="11.42578125" customWidth="1"/>
    <col min="5126" max="5126" width="11.7109375" customWidth="1"/>
    <col min="5127" max="5127" width="8.85546875" customWidth="1"/>
    <col min="5128" max="5128" width="9.140625" customWidth="1"/>
    <col min="5129" max="5129" width="9" customWidth="1"/>
    <col min="5130" max="5130" width="0" hidden="1" customWidth="1"/>
    <col min="5131" max="5131" width="14.7109375" customWidth="1"/>
    <col min="5377" max="5377" width="5.5703125" customWidth="1"/>
    <col min="5378" max="5378" width="40.42578125" customWidth="1"/>
    <col min="5380" max="5380" width="11.7109375" customWidth="1"/>
    <col min="5381" max="5381" width="11.42578125" customWidth="1"/>
    <col min="5382" max="5382" width="11.7109375" customWidth="1"/>
    <col min="5383" max="5383" width="8.85546875" customWidth="1"/>
    <col min="5384" max="5384" width="9.140625" customWidth="1"/>
    <col min="5385" max="5385" width="9" customWidth="1"/>
    <col min="5386" max="5386" width="0" hidden="1" customWidth="1"/>
    <col min="5387" max="5387" width="14.7109375" customWidth="1"/>
    <col min="5633" max="5633" width="5.5703125" customWidth="1"/>
    <col min="5634" max="5634" width="40.42578125" customWidth="1"/>
    <col min="5636" max="5636" width="11.7109375" customWidth="1"/>
    <col min="5637" max="5637" width="11.42578125" customWidth="1"/>
    <col min="5638" max="5638" width="11.7109375" customWidth="1"/>
    <col min="5639" max="5639" width="8.85546875" customWidth="1"/>
    <col min="5640" max="5640" width="9.140625" customWidth="1"/>
    <col min="5641" max="5641" width="9" customWidth="1"/>
    <col min="5642" max="5642" width="0" hidden="1" customWidth="1"/>
    <col min="5643" max="5643" width="14.7109375" customWidth="1"/>
    <col min="5889" max="5889" width="5.5703125" customWidth="1"/>
    <col min="5890" max="5890" width="40.42578125" customWidth="1"/>
    <col min="5892" max="5892" width="11.7109375" customWidth="1"/>
    <col min="5893" max="5893" width="11.42578125" customWidth="1"/>
    <col min="5894" max="5894" width="11.7109375" customWidth="1"/>
    <col min="5895" max="5895" width="8.85546875" customWidth="1"/>
    <col min="5896" max="5896" width="9.140625" customWidth="1"/>
    <col min="5897" max="5897" width="9" customWidth="1"/>
    <col min="5898" max="5898" width="0" hidden="1" customWidth="1"/>
    <col min="5899" max="5899" width="14.7109375" customWidth="1"/>
    <col min="6145" max="6145" width="5.5703125" customWidth="1"/>
    <col min="6146" max="6146" width="40.42578125" customWidth="1"/>
    <col min="6148" max="6148" width="11.7109375" customWidth="1"/>
    <col min="6149" max="6149" width="11.42578125" customWidth="1"/>
    <col min="6150" max="6150" width="11.7109375" customWidth="1"/>
    <col min="6151" max="6151" width="8.85546875" customWidth="1"/>
    <col min="6152" max="6152" width="9.140625" customWidth="1"/>
    <col min="6153" max="6153" width="9" customWidth="1"/>
    <col min="6154" max="6154" width="0" hidden="1" customWidth="1"/>
    <col min="6155" max="6155" width="14.7109375" customWidth="1"/>
    <col min="6401" max="6401" width="5.5703125" customWidth="1"/>
    <col min="6402" max="6402" width="40.42578125" customWidth="1"/>
    <col min="6404" max="6404" width="11.7109375" customWidth="1"/>
    <col min="6405" max="6405" width="11.42578125" customWidth="1"/>
    <col min="6406" max="6406" width="11.7109375" customWidth="1"/>
    <col min="6407" max="6407" width="8.85546875" customWidth="1"/>
    <col min="6408" max="6408" width="9.140625" customWidth="1"/>
    <col min="6409" max="6409" width="9" customWidth="1"/>
    <col min="6410" max="6410" width="0" hidden="1" customWidth="1"/>
    <col min="6411" max="6411" width="14.7109375" customWidth="1"/>
    <col min="6657" max="6657" width="5.5703125" customWidth="1"/>
    <col min="6658" max="6658" width="40.42578125" customWidth="1"/>
    <col min="6660" max="6660" width="11.7109375" customWidth="1"/>
    <col min="6661" max="6661" width="11.42578125" customWidth="1"/>
    <col min="6662" max="6662" width="11.7109375" customWidth="1"/>
    <col min="6663" max="6663" width="8.85546875" customWidth="1"/>
    <col min="6664" max="6664" width="9.140625" customWidth="1"/>
    <col min="6665" max="6665" width="9" customWidth="1"/>
    <col min="6666" max="6666" width="0" hidden="1" customWidth="1"/>
    <col min="6667" max="6667" width="14.7109375" customWidth="1"/>
    <col min="6913" max="6913" width="5.5703125" customWidth="1"/>
    <col min="6914" max="6914" width="40.42578125" customWidth="1"/>
    <col min="6916" max="6916" width="11.7109375" customWidth="1"/>
    <col min="6917" max="6917" width="11.42578125" customWidth="1"/>
    <col min="6918" max="6918" width="11.7109375" customWidth="1"/>
    <col min="6919" max="6919" width="8.85546875" customWidth="1"/>
    <col min="6920" max="6920" width="9.140625" customWidth="1"/>
    <col min="6921" max="6921" width="9" customWidth="1"/>
    <col min="6922" max="6922" width="0" hidden="1" customWidth="1"/>
    <col min="6923" max="6923" width="14.7109375" customWidth="1"/>
    <col min="7169" max="7169" width="5.5703125" customWidth="1"/>
    <col min="7170" max="7170" width="40.42578125" customWidth="1"/>
    <col min="7172" max="7172" width="11.7109375" customWidth="1"/>
    <col min="7173" max="7173" width="11.42578125" customWidth="1"/>
    <col min="7174" max="7174" width="11.7109375" customWidth="1"/>
    <col min="7175" max="7175" width="8.85546875" customWidth="1"/>
    <col min="7176" max="7176" width="9.140625" customWidth="1"/>
    <col min="7177" max="7177" width="9" customWidth="1"/>
    <col min="7178" max="7178" width="0" hidden="1" customWidth="1"/>
    <col min="7179" max="7179" width="14.7109375" customWidth="1"/>
    <col min="7425" max="7425" width="5.5703125" customWidth="1"/>
    <col min="7426" max="7426" width="40.42578125" customWidth="1"/>
    <col min="7428" max="7428" width="11.7109375" customWidth="1"/>
    <col min="7429" max="7429" width="11.42578125" customWidth="1"/>
    <col min="7430" max="7430" width="11.7109375" customWidth="1"/>
    <col min="7431" max="7431" width="8.85546875" customWidth="1"/>
    <col min="7432" max="7432" width="9.140625" customWidth="1"/>
    <col min="7433" max="7433" width="9" customWidth="1"/>
    <col min="7434" max="7434" width="0" hidden="1" customWidth="1"/>
    <col min="7435" max="7435" width="14.7109375" customWidth="1"/>
    <col min="7681" max="7681" width="5.5703125" customWidth="1"/>
    <col min="7682" max="7682" width="40.42578125" customWidth="1"/>
    <col min="7684" max="7684" width="11.7109375" customWidth="1"/>
    <col min="7685" max="7685" width="11.42578125" customWidth="1"/>
    <col min="7686" max="7686" width="11.7109375" customWidth="1"/>
    <col min="7687" max="7687" width="8.85546875" customWidth="1"/>
    <col min="7688" max="7688" width="9.140625" customWidth="1"/>
    <col min="7689" max="7689" width="9" customWidth="1"/>
    <col min="7690" max="7690" width="0" hidden="1" customWidth="1"/>
    <col min="7691" max="7691" width="14.7109375" customWidth="1"/>
    <col min="7937" max="7937" width="5.5703125" customWidth="1"/>
    <col min="7938" max="7938" width="40.42578125" customWidth="1"/>
    <col min="7940" max="7940" width="11.7109375" customWidth="1"/>
    <col min="7941" max="7941" width="11.42578125" customWidth="1"/>
    <col min="7942" max="7942" width="11.7109375" customWidth="1"/>
    <col min="7943" max="7943" width="8.85546875" customWidth="1"/>
    <col min="7944" max="7944" width="9.140625" customWidth="1"/>
    <col min="7945" max="7945" width="9" customWidth="1"/>
    <col min="7946" max="7946" width="0" hidden="1" customWidth="1"/>
    <col min="7947" max="7947" width="14.7109375" customWidth="1"/>
    <col min="8193" max="8193" width="5.5703125" customWidth="1"/>
    <col min="8194" max="8194" width="40.42578125" customWidth="1"/>
    <col min="8196" max="8196" width="11.7109375" customWidth="1"/>
    <col min="8197" max="8197" width="11.42578125" customWidth="1"/>
    <col min="8198" max="8198" width="11.7109375" customWidth="1"/>
    <col min="8199" max="8199" width="8.85546875" customWidth="1"/>
    <col min="8200" max="8200" width="9.140625" customWidth="1"/>
    <col min="8201" max="8201" width="9" customWidth="1"/>
    <col min="8202" max="8202" width="0" hidden="1" customWidth="1"/>
    <col min="8203" max="8203" width="14.7109375" customWidth="1"/>
    <col min="8449" max="8449" width="5.5703125" customWidth="1"/>
    <col min="8450" max="8450" width="40.42578125" customWidth="1"/>
    <col min="8452" max="8452" width="11.7109375" customWidth="1"/>
    <col min="8453" max="8453" width="11.42578125" customWidth="1"/>
    <col min="8454" max="8454" width="11.7109375" customWidth="1"/>
    <col min="8455" max="8455" width="8.85546875" customWidth="1"/>
    <col min="8456" max="8456" width="9.140625" customWidth="1"/>
    <col min="8457" max="8457" width="9" customWidth="1"/>
    <col min="8458" max="8458" width="0" hidden="1" customWidth="1"/>
    <col min="8459" max="8459" width="14.7109375" customWidth="1"/>
    <col min="8705" max="8705" width="5.5703125" customWidth="1"/>
    <col min="8706" max="8706" width="40.42578125" customWidth="1"/>
    <col min="8708" max="8708" width="11.7109375" customWidth="1"/>
    <col min="8709" max="8709" width="11.42578125" customWidth="1"/>
    <col min="8710" max="8710" width="11.7109375" customWidth="1"/>
    <col min="8711" max="8711" width="8.85546875" customWidth="1"/>
    <col min="8712" max="8712" width="9.140625" customWidth="1"/>
    <col min="8713" max="8713" width="9" customWidth="1"/>
    <col min="8714" max="8714" width="0" hidden="1" customWidth="1"/>
    <col min="8715" max="8715" width="14.7109375" customWidth="1"/>
    <col min="8961" max="8961" width="5.5703125" customWidth="1"/>
    <col min="8962" max="8962" width="40.42578125" customWidth="1"/>
    <col min="8964" max="8964" width="11.7109375" customWidth="1"/>
    <col min="8965" max="8965" width="11.42578125" customWidth="1"/>
    <col min="8966" max="8966" width="11.7109375" customWidth="1"/>
    <col min="8967" max="8967" width="8.85546875" customWidth="1"/>
    <col min="8968" max="8968" width="9.140625" customWidth="1"/>
    <col min="8969" max="8969" width="9" customWidth="1"/>
    <col min="8970" max="8970" width="0" hidden="1" customWidth="1"/>
    <col min="8971" max="8971" width="14.7109375" customWidth="1"/>
    <col min="9217" max="9217" width="5.5703125" customWidth="1"/>
    <col min="9218" max="9218" width="40.42578125" customWidth="1"/>
    <col min="9220" max="9220" width="11.7109375" customWidth="1"/>
    <col min="9221" max="9221" width="11.42578125" customWidth="1"/>
    <col min="9222" max="9222" width="11.7109375" customWidth="1"/>
    <col min="9223" max="9223" width="8.85546875" customWidth="1"/>
    <col min="9224" max="9224" width="9.140625" customWidth="1"/>
    <col min="9225" max="9225" width="9" customWidth="1"/>
    <col min="9226" max="9226" width="0" hidden="1" customWidth="1"/>
    <col min="9227" max="9227" width="14.7109375" customWidth="1"/>
    <col min="9473" max="9473" width="5.5703125" customWidth="1"/>
    <col min="9474" max="9474" width="40.42578125" customWidth="1"/>
    <col min="9476" max="9476" width="11.7109375" customWidth="1"/>
    <col min="9477" max="9477" width="11.42578125" customWidth="1"/>
    <col min="9478" max="9478" width="11.7109375" customWidth="1"/>
    <col min="9479" max="9479" width="8.85546875" customWidth="1"/>
    <col min="9480" max="9480" width="9.140625" customWidth="1"/>
    <col min="9481" max="9481" width="9" customWidth="1"/>
    <col min="9482" max="9482" width="0" hidden="1" customWidth="1"/>
    <col min="9483" max="9483" width="14.7109375" customWidth="1"/>
    <col min="9729" max="9729" width="5.5703125" customWidth="1"/>
    <col min="9730" max="9730" width="40.42578125" customWidth="1"/>
    <col min="9732" max="9732" width="11.7109375" customWidth="1"/>
    <col min="9733" max="9733" width="11.42578125" customWidth="1"/>
    <col min="9734" max="9734" width="11.7109375" customWidth="1"/>
    <col min="9735" max="9735" width="8.85546875" customWidth="1"/>
    <col min="9736" max="9736" width="9.140625" customWidth="1"/>
    <col min="9737" max="9737" width="9" customWidth="1"/>
    <col min="9738" max="9738" width="0" hidden="1" customWidth="1"/>
    <col min="9739" max="9739" width="14.7109375" customWidth="1"/>
    <col min="9985" max="9985" width="5.5703125" customWidth="1"/>
    <col min="9986" max="9986" width="40.42578125" customWidth="1"/>
    <col min="9988" max="9988" width="11.7109375" customWidth="1"/>
    <col min="9989" max="9989" width="11.42578125" customWidth="1"/>
    <col min="9990" max="9990" width="11.7109375" customWidth="1"/>
    <col min="9991" max="9991" width="8.85546875" customWidth="1"/>
    <col min="9992" max="9992" width="9.140625" customWidth="1"/>
    <col min="9993" max="9993" width="9" customWidth="1"/>
    <col min="9994" max="9994" width="0" hidden="1" customWidth="1"/>
    <col min="9995" max="9995" width="14.7109375" customWidth="1"/>
    <col min="10241" max="10241" width="5.5703125" customWidth="1"/>
    <col min="10242" max="10242" width="40.42578125" customWidth="1"/>
    <col min="10244" max="10244" width="11.7109375" customWidth="1"/>
    <col min="10245" max="10245" width="11.42578125" customWidth="1"/>
    <col min="10246" max="10246" width="11.7109375" customWidth="1"/>
    <col min="10247" max="10247" width="8.85546875" customWidth="1"/>
    <col min="10248" max="10248" width="9.140625" customWidth="1"/>
    <col min="10249" max="10249" width="9" customWidth="1"/>
    <col min="10250" max="10250" width="0" hidden="1" customWidth="1"/>
    <col min="10251" max="10251" width="14.7109375" customWidth="1"/>
    <col min="10497" max="10497" width="5.5703125" customWidth="1"/>
    <col min="10498" max="10498" width="40.42578125" customWidth="1"/>
    <col min="10500" max="10500" width="11.7109375" customWidth="1"/>
    <col min="10501" max="10501" width="11.42578125" customWidth="1"/>
    <col min="10502" max="10502" width="11.7109375" customWidth="1"/>
    <col min="10503" max="10503" width="8.85546875" customWidth="1"/>
    <col min="10504" max="10504" width="9.140625" customWidth="1"/>
    <col min="10505" max="10505" width="9" customWidth="1"/>
    <col min="10506" max="10506" width="0" hidden="1" customWidth="1"/>
    <col min="10507" max="10507" width="14.7109375" customWidth="1"/>
    <col min="10753" max="10753" width="5.5703125" customWidth="1"/>
    <col min="10754" max="10754" width="40.42578125" customWidth="1"/>
    <col min="10756" max="10756" width="11.7109375" customWidth="1"/>
    <col min="10757" max="10757" width="11.42578125" customWidth="1"/>
    <col min="10758" max="10758" width="11.7109375" customWidth="1"/>
    <col min="10759" max="10759" width="8.85546875" customWidth="1"/>
    <col min="10760" max="10760" width="9.140625" customWidth="1"/>
    <col min="10761" max="10761" width="9" customWidth="1"/>
    <col min="10762" max="10762" width="0" hidden="1" customWidth="1"/>
    <col min="10763" max="10763" width="14.7109375" customWidth="1"/>
    <col min="11009" max="11009" width="5.5703125" customWidth="1"/>
    <col min="11010" max="11010" width="40.42578125" customWidth="1"/>
    <col min="11012" max="11012" width="11.7109375" customWidth="1"/>
    <col min="11013" max="11013" width="11.42578125" customWidth="1"/>
    <col min="11014" max="11014" width="11.7109375" customWidth="1"/>
    <col min="11015" max="11015" width="8.85546875" customWidth="1"/>
    <col min="11016" max="11016" width="9.140625" customWidth="1"/>
    <col min="11017" max="11017" width="9" customWidth="1"/>
    <col min="11018" max="11018" width="0" hidden="1" customWidth="1"/>
    <col min="11019" max="11019" width="14.7109375" customWidth="1"/>
    <col min="11265" max="11265" width="5.5703125" customWidth="1"/>
    <col min="11266" max="11266" width="40.42578125" customWidth="1"/>
    <col min="11268" max="11268" width="11.7109375" customWidth="1"/>
    <col min="11269" max="11269" width="11.42578125" customWidth="1"/>
    <col min="11270" max="11270" width="11.7109375" customWidth="1"/>
    <col min="11271" max="11271" width="8.85546875" customWidth="1"/>
    <col min="11272" max="11272" width="9.140625" customWidth="1"/>
    <col min="11273" max="11273" width="9" customWidth="1"/>
    <col min="11274" max="11274" width="0" hidden="1" customWidth="1"/>
    <col min="11275" max="11275" width="14.7109375" customWidth="1"/>
    <col min="11521" max="11521" width="5.5703125" customWidth="1"/>
    <col min="11522" max="11522" width="40.42578125" customWidth="1"/>
    <col min="11524" max="11524" width="11.7109375" customWidth="1"/>
    <col min="11525" max="11525" width="11.42578125" customWidth="1"/>
    <col min="11526" max="11526" width="11.7109375" customWidth="1"/>
    <col min="11527" max="11527" width="8.85546875" customWidth="1"/>
    <col min="11528" max="11528" width="9.140625" customWidth="1"/>
    <col min="11529" max="11529" width="9" customWidth="1"/>
    <col min="11530" max="11530" width="0" hidden="1" customWidth="1"/>
    <col min="11531" max="11531" width="14.7109375" customWidth="1"/>
    <col min="11777" max="11777" width="5.5703125" customWidth="1"/>
    <col min="11778" max="11778" width="40.42578125" customWidth="1"/>
    <col min="11780" max="11780" width="11.7109375" customWidth="1"/>
    <col min="11781" max="11781" width="11.42578125" customWidth="1"/>
    <col min="11782" max="11782" width="11.7109375" customWidth="1"/>
    <col min="11783" max="11783" width="8.85546875" customWidth="1"/>
    <col min="11784" max="11784" width="9.140625" customWidth="1"/>
    <col min="11785" max="11785" width="9" customWidth="1"/>
    <col min="11786" max="11786" width="0" hidden="1" customWidth="1"/>
    <col min="11787" max="11787" width="14.7109375" customWidth="1"/>
    <col min="12033" max="12033" width="5.5703125" customWidth="1"/>
    <col min="12034" max="12034" width="40.42578125" customWidth="1"/>
    <col min="12036" max="12036" width="11.7109375" customWidth="1"/>
    <col min="12037" max="12037" width="11.42578125" customWidth="1"/>
    <col min="12038" max="12038" width="11.7109375" customWidth="1"/>
    <col min="12039" max="12039" width="8.85546875" customWidth="1"/>
    <col min="12040" max="12040" width="9.140625" customWidth="1"/>
    <col min="12041" max="12041" width="9" customWidth="1"/>
    <col min="12042" max="12042" width="0" hidden="1" customWidth="1"/>
    <col min="12043" max="12043" width="14.7109375" customWidth="1"/>
    <col min="12289" max="12289" width="5.5703125" customWidth="1"/>
    <col min="12290" max="12290" width="40.42578125" customWidth="1"/>
    <col min="12292" max="12292" width="11.7109375" customWidth="1"/>
    <col min="12293" max="12293" width="11.42578125" customWidth="1"/>
    <col min="12294" max="12294" width="11.7109375" customWidth="1"/>
    <col min="12295" max="12295" width="8.85546875" customWidth="1"/>
    <col min="12296" max="12296" width="9.140625" customWidth="1"/>
    <col min="12297" max="12297" width="9" customWidth="1"/>
    <col min="12298" max="12298" width="0" hidden="1" customWidth="1"/>
    <col min="12299" max="12299" width="14.7109375" customWidth="1"/>
    <col min="12545" max="12545" width="5.5703125" customWidth="1"/>
    <col min="12546" max="12546" width="40.42578125" customWidth="1"/>
    <col min="12548" max="12548" width="11.7109375" customWidth="1"/>
    <col min="12549" max="12549" width="11.42578125" customWidth="1"/>
    <col min="12550" max="12550" width="11.7109375" customWidth="1"/>
    <col min="12551" max="12551" width="8.85546875" customWidth="1"/>
    <col min="12552" max="12552" width="9.140625" customWidth="1"/>
    <col min="12553" max="12553" width="9" customWidth="1"/>
    <col min="12554" max="12554" width="0" hidden="1" customWidth="1"/>
    <col min="12555" max="12555" width="14.7109375" customWidth="1"/>
    <col min="12801" max="12801" width="5.5703125" customWidth="1"/>
    <col min="12802" max="12802" width="40.42578125" customWidth="1"/>
    <col min="12804" max="12804" width="11.7109375" customWidth="1"/>
    <col min="12805" max="12805" width="11.42578125" customWidth="1"/>
    <col min="12806" max="12806" width="11.7109375" customWidth="1"/>
    <col min="12807" max="12807" width="8.85546875" customWidth="1"/>
    <col min="12808" max="12808" width="9.140625" customWidth="1"/>
    <col min="12809" max="12809" width="9" customWidth="1"/>
    <col min="12810" max="12810" width="0" hidden="1" customWidth="1"/>
    <col min="12811" max="12811" width="14.7109375" customWidth="1"/>
    <col min="13057" max="13057" width="5.5703125" customWidth="1"/>
    <col min="13058" max="13058" width="40.42578125" customWidth="1"/>
    <col min="13060" max="13060" width="11.7109375" customWidth="1"/>
    <col min="13061" max="13061" width="11.42578125" customWidth="1"/>
    <col min="13062" max="13062" width="11.7109375" customWidth="1"/>
    <col min="13063" max="13063" width="8.85546875" customWidth="1"/>
    <col min="13064" max="13064" width="9.140625" customWidth="1"/>
    <col min="13065" max="13065" width="9" customWidth="1"/>
    <col min="13066" max="13066" width="0" hidden="1" customWidth="1"/>
    <col min="13067" max="13067" width="14.7109375" customWidth="1"/>
    <col min="13313" max="13313" width="5.5703125" customWidth="1"/>
    <col min="13314" max="13314" width="40.42578125" customWidth="1"/>
    <col min="13316" max="13316" width="11.7109375" customWidth="1"/>
    <col min="13317" max="13317" width="11.42578125" customWidth="1"/>
    <col min="13318" max="13318" width="11.7109375" customWidth="1"/>
    <col min="13319" max="13319" width="8.85546875" customWidth="1"/>
    <col min="13320" max="13320" width="9.140625" customWidth="1"/>
    <col min="13321" max="13321" width="9" customWidth="1"/>
    <col min="13322" max="13322" width="0" hidden="1" customWidth="1"/>
    <col min="13323" max="13323" width="14.7109375" customWidth="1"/>
    <col min="13569" max="13569" width="5.5703125" customWidth="1"/>
    <col min="13570" max="13570" width="40.42578125" customWidth="1"/>
    <col min="13572" max="13572" width="11.7109375" customWidth="1"/>
    <col min="13573" max="13573" width="11.42578125" customWidth="1"/>
    <col min="13574" max="13574" width="11.7109375" customWidth="1"/>
    <col min="13575" max="13575" width="8.85546875" customWidth="1"/>
    <col min="13576" max="13576" width="9.140625" customWidth="1"/>
    <col min="13577" max="13577" width="9" customWidth="1"/>
    <col min="13578" max="13578" width="0" hidden="1" customWidth="1"/>
    <col min="13579" max="13579" width="14.7109375" customWidth="1"/>
    <col min="13825" max="13825" width="5.5703125" customWidth="1"/>
    <col min="13826" max="13826" width="40.42578125" customWidth="1"/>
    <col min="13828" max="13828" width="11.7109375" customWidth="1"/>
    <col min="13829" max="13829" width="11.42578125" customWidth="1"/>
    <col min="13830" max="13830" width="11.7109375" customWidth="1"/>
    <col min="13831" max="13831" width="8.85546875" customWidth="1"/>
    <col min="13832" max="13832" width="9.140625" customWidth="1"/>
    <col min="13833" max="13833" width="9" customWidth="1"/>
    <col min="13834" max="13834" width="0" hidden="1" customWidth="1"/>
    <col min="13835" max="13835" width="14.7109375" customWidth="1"/>
    <col min="14081" max="14081" width="5.5703125" customWidth="1"/>
    <col min="14082" max="14082" width="40.42578125" customWidth="1"/>
    <col min="14084" max="14084" width="11.7109375" customWidth="1"/>
    <col min="14085" max="14085" width="11.42578125" customWidth="1"/>
    <col min="14086" max="14086" width="11.7109375" customWidth="1"/>
    <col min="14087" max="14087" width="8.85546875" customWidth="1"/>
    <col min="14088" max="14088" width="9.140625" customWidth="1"/>
    <col min="14089" max="14089" width="9" customWidth="1"/>
    <col min="14090" max="14090" width="0" hidden="1" customWidth="1"/>
    <col min="14091" max="14091" width="14.7109375" customWidth="1"/>
    <col min="14337" max="14337" width="5.5703125" customWidth="1"/>
    <col min="14338" max="14338" width="40.42578125" customWidth="1"/>
    <col min="14340" max="14340" width="11.7109375" customWidth="1"/>
    <col min="14341" max="14341" width="11.42578125" customWidth="1"/>
    <col min="14342" max="14342" width="11.7109375" customWidth="1"/>
    <col min="14343" max="14343" width="8.85546875" customWidth="1"/>
    <col min="14344" max="14344" width="9.140625" customWidth="1"/>
    <col min="14345" max="14345" width="9" customWidth="1"/>
    <col min="14346" max="14346" width="0" hidden="1" customWidth="1"/>
    <col min="14347" max="14347" width="14.7109375" customWidth="1"/>
    <col min="14593" max="14593" width="5.5703125" customWidth="1"/>
    <col min="14594" max="14594" width="40.42578125" customWidth="1"/>
    <col min="14596" max="14596" width="11.7109375" customWidth="1"/>
    <col min="14597" max="14597" width="11.42578125" customWidth="1"/>
    <col min="14598" max="14598" width="11.7109375" customWidth="1"/>
    <col min="14599" max="14599" width="8.85546875" customWidth="1"/>
    <col min="14600" max="14600" width="9.140625" customWidth="1"/>
    <col min="14601" max="14601" width="9" customWidth="1"/>
    <col min="14602" max="14602" width="0" hidden="1" customWidth="1"/>
    <col min="14603" max="14603" width="14.7109375" customWidth="1"/>
    <col min="14849" max="14849" width="5.5703125" customWidth="1"/>
    <col min="14850" max="14850" width="40.42578125" customWidth="1"/>
    <col min="14852" max="14852" width="11.7109375" customWidth="1"/>
    <col min="14853" max="14853" width="11.42578125" customWidth="1"/>
    <col min="14854" max="14854" width="11.7109375" customWidth="1"/>
    <col min="14855" max="14855" width="8.85546875" customWidth="1"/>
    <col min="14856" max="14856" width="9.140625" customWidth="1"/>
    <col min="14857" max="14857" width="9" customWidth="1"/>
    <col min="14858" max="14858" width="0" hidden="1" customWidth="1"/>
    <col min="14859" max="14859" width="14.7109375" customWidth="1"/>
    <col min="15105" max="15105" width="5.5703125" customWidth="1"/>
    <col min="15106" max="15106" width="40.42578125" customWidth="1"/>
    <col min="15108" max="15108" width="11.7109375" customWidth="1"/>
    <col min="15109" max="15109" width="11.42578125" customWidth="1"/>
    <col min="15110" max="15110" width="11.7109375" customWidth="1"/>
    <col min="15111" max="15111" width="8.85546875" customWidth="1"/>
    <col min="15112" max="15112" width="9.140625" customWidth="1"/>
    <col min="15113" max="15113" width="9" customWidth="1"/>
    <col min="15114" max="15114" width="0" hidden="1" customWidth="1"/>
    <col min="15115" max="15115" width="14.7109375" customWidth="1"/>
    <col min="15361" max="15361" width="5.5703125" customWidth="1"/>
    <col min="15362" max="15362" width="40.42578125" customWidth="1"/>
    <col min="15364" max="15364" width="11.7109375" customWidth="1"/>
    <col min="15365" max="15365" width="11.42578125" customWidth="1"/>
    <col min="15366" max="15366" width="11.7109375" customWidth="1"/>
    <col min="15367" max="15367" width="8.85546875" customWidth="1"/>
    <col min="15368" max="15368" width="9.140625" customWidth="1"/>
    <col min="15369" max="15369" width="9" customWidth="1"/>
    <col min="15370" max="15370" width="0" hidden="1" customWidth="1"/>
    <col min="15371" max="15371" width="14.7109375" customWidth="1"/>
    <col min="15617" max="15617" width="5.5703125" customWidth="1"/>
    <col min="15618" max="15618" width="40.42578125" customWidth="1"/>
    <col min="15620" max="15620" width="11.7109375" customWidth="1"/>
    <col min="15621" max="15621" width="11.42578125" customWidth="1"/>
    <col min="15622" max="15622" width="11.7109375" customWidth="1"/>
    <col min="15623" max="15623" width="8.85546875" customWidth="1"/>
    <col min="15624" max="15624" width="9.140625" customWidth="1"/>
    <col min="15625" max="15625" width="9" customWidth="1"/>
    <col min="15626" max="15626" width="0" hidden="1" customWidth="1"/>
    <col min="15627" max="15627" width="14.7109375" customWidth="1"/>
    <col min="15873" max="15873" width="5.5703125" customWidth="1"/>
    <col min="15874" max="15874" width="40.42578125" customWidth="1"/>
    <col min="15876" max="15876" width="11.7109375" customWidth="1"/>
    <col min="15877" max="15877" width="11.42578125" customWidth="1"/>
    <col min="15878" max="15878" width="11.7109375" customWidth="1"/>
    <col min="15879" max="15879" width="8.85546875" customWidth="1"/>
    <col min="15880" max="15880" width="9.140625" customWidth="1"/>
    <col min="15881" max="15881" width="9" customWidth="1"/>
    <col min="15882" max="15882" width="0" hidden="1" customWidth="1"/>
    <col min="15883" max="15883" width="14.7109375" customWidth="1"/>
    <col min="16129" max="16129" width="5.5703125" customWidth="1"/>
    <col min="16130" max="16130" width="40.42578125" customWidth="1"/>
    <col min="16132" max="16132" width="11.7109375" customWidth="1"/>
    <col min="16133" max="16133" width="11.42578125" customWidth="1"/>
    <col min="16134" max="16134" width="11.7109375" customWidth="1"/>
    <col min="16135" max="16135" width="8.85546875" customWidth="1"/>
    <col min="16136" max="16136" width="9.140625" customWidth="1"/>
    <col min="16137" max="16137" width="9" customWidth="1"/>
    <col min="16138" max="16138" width="0" hidden="1" customWidth="1"/>
    <col min="16139" max="16139" width="14.7109375" customWidth="1"/>
  </cols>
  <sheetData>
    <row r="1" spans="1:12" x14ac:dyDescent="0.25">
      <c r="A1" s="299"/>
      <c r="D1" s="300"/>
      <c r="K1" s="302"/>
    </row>
    <row r="2" spans="1:12" ht="8.25" customHeight="1" x14ac:dyDescent="0.25">
      <c r="A2" s="299"/>
      <c r="D2" s="300"/>
      <c r="F2" s="303"/>
    </row>
    <row r="3" spans="1:12" ht="14.25" customHeight="1" x14ac:dyDescent="0.25">
      <c r="A3" s="304" t="s">
        <v>269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5"/>
    </row>
    <row r="4" spans="1:12" ht="10.5" customHeight="1" x14ac:dyDescent="0.25">
      <c r="A4" s="299"/>
      <c r="D4" s="300"/>
    </row>
    <row r="5" spans="1:12" ht="14.25" customHeight="1" x14ac:dyDescent="0.25">
      <c r="A5" s="306" t="s">
        <v>270</v>
      </c>
      <c r="B5" s="307" t="s">
        <v>271</v>
      </c>
      <c r="C5" s="307" t="s">
        <v>56</v>
      </c>
      <c r="D5" s="308" t="s">
        <v>57</v>
      </c>
      <c r="E5" s="309"/>
      <c r="F5" s="309"/>
      <c r="G5" s="309"/>
      <c r="H5" s="309"/>
      <c r="I5" s="310"/>
      <c r="J5" s="307" t="s">
        <v>272</v>
      </c>
      <c r="K5" s="307" t="s">
        <v>273</v>
      </c>
    </row>
    <row r="6" spans="1:12" ht="29.25" customHeight="1" x14ac:dyDescent="0.25">
      <c r="A6" s="311"/>
      <c r="B6" s="312"/>
      <c r="C6" s="312"/>
      <c r="D6" s="313" t="s">
        <v>274</v>
      </c>
      <c r="E6" s="314" t="s">
        <v>9</v>
      </c>
      <c r="F6" s="314" t="s">
        <v>10</v>
      </c>
      <c r="G6" s="314" t="s">
        <v>11</v>
      </c>
      <c r="H6" s="314" t="s">
        <v>12</v>
      </c>
      <c r="I6" s="314" t="s">
        <v>13</v>
      </c>
      <c r="J6" s="312"/>
      <c r="K6" s="312"/>
    </row>
    <row r="7" spans="1:12" ht="15" customHeight="1" x14ac:dyDescent="0.25">
      <c r="A7" s="306"/>
      <c r="B7" s="315" t="s">
        <v>275</v>
      </c>
      <c r="C7" s="316" t="s">
        <v>62</v>
      </c>
      <c r="D7" s="313" t="s">
        <v>9</v>
      </c>
      <c r="E7" s="317">
        <f>'[1]План реализации _ 10'!E5</f>
        <v>5519498.5184192872</v>
      </c>
      <c r="F7" s="317">
        <f>'[1]План реализации _ 10'!F5</f>
        <v>4843282.6545299999</v>
      </c>
      <c r="G7" s="317">
        <f>'[1]План реализации _ 10'!G5</f>
        <v>592630.10000000009</v>
      </c>
      <c r="H7" s="317">
        <f>'[1]План реализации _ 10'!H5</f>
        <v>83585.763889287147</v>
      </c>
      <c r="I7" s="317">
        <f>'[1]План реализации _ 10'!I5</f>
        <v>0</v>
      </c>
      <c r="J7" s="307"/>
      <c r="K7" s="307" t="s">
        <v>276</v>
      </c>
    </row>
    <row r="8" spans="1:12" x14ac:dyDescent="0.25">
      <c r="A8" s="318"/>
      <c r="B8" s="319"/>
      <c r="C8" s="320"/>
      <c r="D8" s="57">
        <v>2021</v>
      </c>
      <c r="E8" s="317">
        <f>'[1]План реализации _ 10'!E6</f>
        <v>1610012.4609524454</v>
      </c>
      <c r="F8" s="317">
        <f>'[1]План реализации _ 10'!F6</f>
        <v>1258822.7500600002</v>
      </c>
      <c r="G8" s="317">
        <f>'[1]План реализации _ 10'!G6</f>
        <v>309302.10000000003</v>
      </c>
      <c r="H8" s="317">
        <f>'[1]План реализации _ 10'!H6</f>
        <v>41887.610892445038</v>
      </c>
      <c r="I8" s="317">
        <f>'[1]План реализации _ 10'!I6</f>
        <v>0</v>
      </c>
      <c r="J8" s="321"/>
      <c r="K8" s="321"/>
    </row>
    <row r="9" spans="1:12" x14ac:dyDescent="0.25">
      <c r="A9" s="318"/>
      <c r="B9" s="319"/>
      <c r="C9" s="320"/>
      <c r="D9" s="57">
        <v>2022</v>
      </c>
      <c r="E9" s="317">
        <f>'[1]План реализации _ 10'!E7</f>
        <v>1286009.02868</v>
      </c>
      <c r="F9" s="317">
        <f>'[1]План реализации _ 10'!F7</f>
        <v>1108398.6704199999</v>
      </c>
      <c r="G9" s="317">
        <f>'[1]План реализации _ 10'!G7</f>
        <v>136318.79999999999</v>
      </c>
      <c r="H9" s="317">
        <f>'[1]План реализации _ 10'!H7</f>
        <v>41291.558260000005</v>
      </c>
      <c r="I9" s="317">
        <f>'[1]План реализации _ 10'!I7</f>
        <v>0</v>
      </c>
      <c r="J9" s="321"/>
      <c r="K9" s="321"/>
    </row>
    <row r="10" spans="1:12" x14ac:dyDescent="0.25">
      <c r="A10" s="318"/>
      <c r="B10" s="319"/>
      <c r="C10" s="320"/>
      <c r="D10" s="57">
        <v>2023</v>
      </c>
      <c r="E10" s="317">
        <f>'[1]План реализации _ 10'!E8</f>
        <v>974087.27133684221</v>
      </c>
      <c r="F10" s="317">
        <f>'[1]План реализации _ 10'!F8</f>
        <v>826671.47660000005</v>
      </c>
      <c r="G10" s="317">
        <f>'[1]План реализации _ 10'!G8</f>
        <v>147009.20000000001</v>
      </c>
      <c r="H10" s="317">
        <f>'[1]План реализации _ 10'!H8</f>
        <v>406.59473684210525</v>
      </c>
      <c r="I10" s="317">
        <f>'[1]План реализации _ 10'!I8</f>
        <v>0</v>
      </c>
      <c r="J10" s="321"/>
      <c r="K10" s="321"/>
    </row>
    <row r="11" spans="1:12" x14ac:dyDescent="0.25">
      <c r="A11" s="318"/>
      <c r="B11" s="319"/>
      <c r="C11" s="320"/>
      <c r="D11" s="57">
        <v>2024</v>
      </c>
      <c r="E11" s="317">
        <f>'[1]План реализации _ 10'!E9</f>
        <v>829941.89545000007</v>
      </c>
      <c r="F11" s="317">
        <f>'[1]План реализации _ 10'!F9</f>
        <v>829941.89545000007</v>
      </c>
      <c r="G11" s="317">
        <f>'[1]План реализации _ 10'!G9</f>
        <v>0</v>
      </c>
      <c r="H11" s="317">
        <f>'[1]План реализации _ 10'!H9</f>
        <v>0</v>
      </c>
      <c r="I11" s="317">
        <f>'[1]План реализации _ 10'!I9</f>
        <v>0</v>
      </c>
      <c r="J11" s="321"/>
      <c r="K11" s="321"/>
    </row>
    <row r="12" spans="1:12" x14ac:dyDescent="0.25">
      <c r="A12" s="311"/>
      <c r="B12" s="322"/>
      <c r="C12" s="323"/>
      <c r="D12" s="57">
        <v>2025</v>
      </c>
      <c r="E12" s="317">
        <f>'[1]План реализации _ 10'!E10</f>
        <v>819447.86199999996</v>
      </c>
      <c r="F12" s="317">
        <f>'[1]План реализации _ 10'!F10</f>
        <v>819447.86199999996</v>
      </c>
      <c r="G12" s="317">
        <f>'[1]План реализации _ 10'!G10</f>
        <v>0</v>
      </c>
      <c r="H12" s="317">
        <f>'[1]План реализации _ 10'!H10</f>
        <v>0</v>
      </c>
      <c r="I12" s="317">
        <f>'[1]План реализации _ 10'!I10</f>
        <v>0</v>
      </c>
      <c r="J12" s="312"/>
      <c r="K12" s="312"/>
    </row>
    <row r="13" spans="1:12" ht="15" customHeight="1" x14ac:dyDescent="0.25">
      <c r="A13" s="306"/>
      <c r="B13" s="315" t="s">
        <v>64</v>
      </c>
      <c r="C13" s="316"/>
      <c r="D13" s="313" t="s">
        <v>9</v>
      </c>
      <c r="E13" s="317">
        <f>'[1]План реализации _ 10'!E11</f>
        <v>4405596.3602799997</v>
      </c>
      <c r="F13" s="317">
        <f>'[1]План реализации _ 10'!F11</f>
        <v>4296094.6692000004</v>
      </c>
      <c r="G13" s="317">
        <f>'[1]План реализации _ 10'!G11</f>
        <v>90239.1</v>
      </c>
      <c r="H13" s="317">
        <f>'[1]План реализации _ 10'!H11</f>
        <v>19262.591080000002</v>
      </c>
      <c r="I13" s="317">
        <f>'[1]План реализации _ 10'!I11</f>
        <v>0</v>
      </c>
      <c r="J13" s="307"/>
      <c r="K13" s="307" t="s">
        <v>65</v>
      </c>
    </row>
    <row r="14" spans="1:12" x14ac:dyDescent="0.25">
      <c r="A14" s="318"/>
      <c r="B14" s="319"/>
      <c r="C14" s="320"/>
      <c r="D14" s="57">
        <v>2021</v>
      </c>
      <c r="E14" s="317">
        <f>'[1]План реализации _ 10'!E12</f>
        <v>1159052.59274</v>
      </c>
      <c r="F14" s="317">
        <f>'[1]План реализации _ 10'!F12</f>
        <v>1087976.6016600002</v>
      </c>
      <c r="G14" s="317">
        <f>'[1]План реализации _ 10'!G12</f>
        <v>51813.4</v>
      </c>
      <c r="H14" s="317">
        <f>'[1]План реализации _ 10'!H12</f>
        <v>19262.591080000002</v>
      </c>
      <c r="I14" s="317">
        <f>'[1]План реализации _ 10'!I12</f>
        <v>0</v>
      </c>
      <c r="J14" s="321"/>
      <c r="K14" s="321"/>
    </row>
    <row r="15" spans="1:12" x14ac:dyDescent="0.25">
      <c r="A15" s="318"/>
      <c r="B15" s="319"/>
      <c r="C15" s="320"/>
      <c r="D15" s="57">
        <v>2022</v>
      </c>
      <c r="E15" s="317">
        <f>'[1]План реализации _ 10'!E13</f>
        <v>758589.6334899998</v>
      </c>
      <c r="F15" s="317">
        <f>'[1]План реализации _ 10'!F13</f>
        <v>739782.1334899998</v>
      </c>
      <c r="G15" s="317">
        <f>'[1]План реализации _ 10'!G13</f>
        <v>18807.499999999985</v>
      </c>
      <c r="H15" s="317">
        <f>'[1]План реализации _ 10'!H13</f>
        <v>0</v>
      </c>
      <c r="I15" s="317">
        <f>'[1]План реализации _ 10'!I13</f>
        <v>0</v>
      </c>
      <c r="J15" s="321"/>
      <c r="K15" s="321"/>
    </row>
    <row r="16" spans="1:12" x14ac:dyDescent="0.25">
      <c r="A16" s="318"/>
      <c r="B16" s="319"/>
      <c r="C16" s="320"/>
      <c r="D16" s="57">
        <v>2023</v>
      </c>
      <c r="E16" s="317">
        <f>'[1]План реализации _ 10'!E14</f>
        <v>838564.37660000008</v>
      </c>
      <c r="F16" s="317">
        <f>'[1]План реализации _ 10'!F14</f>
        <v>818946.17660000001</v>
      </c>
      <c r="G16" s="317">
        <f>'[1]План реализации _ 10'!G14</f>
        <v>19618.200000000012</v>
      </c>
      <c r="H16" s="317">
        <f>'[1]План реализации _ 10'!H14</f>
        <v>0</v>
      </c>
      <c r="I16" s="317">
        <f>'[1]План реализации _ 10'!I14</f>
        <v>0</v>
      </c>
      <c r="J16" s="321"/>
      <c r="K16" s="321"/>
    </row>
    <row r="17" spans="1:14" x14ac:dyDescent="0.25">
      <c r="A17" s="318"/>
      <c r="B17" s="319"/>
      <c r="C17" s="320"/>
      <c r="D17" s="57">
        <v>2024</v>
      </c>
      <c r="E17" s="317">
        <f>'[1]План реализации _ 10'!E15</f>
        <v>829941.89545000007</v>
      </c>
      <c r="F17" s="317">
        <f>'[1]План реализации _ 10'!F15</f>
        <v>829941.89545000007</v>
      </c>
      <c r="G17" s="317">
        <f>'[1]План реализации _ 10'!G15</f>
        <v>0</v>
      </c>
      <c r="H17" s="317">
        <f>'[1]План реализации _ 10'!H15</f>
        <v>0</v>
      </c>
      <c r="I17" s="317">
        <f>'[1]План реализации _ 10'!I15</f>
        <v>0</v>
      </c>
      <c r="J17" s="321"/>
      <c r="K17" s="321"/>
    </row>
    <row r="18" spans="1:14" x14ac:dyDescent="0.25">
      <c r="A18" s="311"/>
      <c r="B18" s="322"/>
      <c r="C18" s="323"/>
      <c r="D18" s="57">
        <v>2025</v>
      </c>
      <c r="E18" s="317">
        <f>'[1]План реализации _ 10'!E16</f>
        <v>819447.86199999996</v>
      </c>
      <c r="F18" s="317">
        <f>'[1]План реализации _ 10'!F16</f>
        <v>819447.86199999996</v>
      </c>
      <c r="G18" s="317">
        <f>'[1]План реализации _ 10'!G16</f>
        <v>0</v>
      </c>
      <c r="H18" s="317">
        <f>'[1]План реализации _ 10'!H16</f>
        <v>0</v>
      </c>
      <c r="I18" s="317">
        <f>'[1]План реализации _ 10'!I16</f>
        <v>0</v>
      </c>
      <c r="J18" s="312"/>
      <c r="K18" s="312"/>
    </row>
    <row r="19" spans="1:14" ht="15" customHeight="1" x14ac:dyDescent="0.25">
      <c r="A19" s="324"/>
      <c r="B19" s="192" t="s">
        <v>277</v>
      </c>
      <c r="C19" s="209"/>
      <c r="D19" s="325" t="s">
        <v>9</v>
      </c>
      <c r="E19" s="326">
        <f>'[1]План реализации _ 10'!E17</f>
        <v>1113902.1581392873</v>
      </c>
      <c r="F19" s="326">
        <f>'[1]План реализации _ 10'!F17</f>
        <v>547187.98533000005</v>
      </c>
      <c r="G19" s="326">
        <f>'[1]План реализации _ 10'!G17</f>
        <v>502391</v>
      </c>
      <c r="H19" s="326">
        <f>'[1]План реализации _ 10'!H17</f>
        <v>64323.172809287142</v>
      </c>
      <c r="I19" s="326">
        <f>'[1]План реализации _ 10'!I17</f>
        <v>0</v>
      </c>
      <c r="J19" s="196"/>
      <c r="K19" s="196" t="s">
        <v>278</v>
      </c>
    </row>
    <row r="20" spans="1:14" x14ac:dyDescent="0.25">
      <c r="A20" s="327"/>
      <c r="B20" s="198"/>
      <c r="C20" s="215"/>
      <c r="D20" s="328">
        <v>2021</v>
      </c>
      <c r="E20" s="326">
        <f>'[1]План реализации _ 10'!E18</f>
        <v>450959.86821244506</v>
      </c>
      <c r="F20" s="326">
        <f>'[1]План реализации _ 10'!F18</f>
        <v>170846.14839999998</v>
      </c>
      <c r="G20" s="326">
        <f>'[1]План реализации _ 10'!G18</f>
        <v>257488.7</v>
      </c>
      <c r="H20" s="326">
        <f>'[1]План реализации _ 10'!H18</f>
        <v>22625.019812445033</v>
      </c>
      <c r="I20" s="326">
        <f>'[1]План реализации _ 10'!I18</f>
        <v>0</v>
      </c>
      <c r="J20" s="202"/>
      <c r="K20" s="202"/>
    </row>
    <row r="21" spans="1:14" x14ac:dyDescent="0.25">
      <c r="A21" s="327"/>
      <c r="B21" s="198"/>
      <c r="C21" s="215"/>
      <c r="D21" s="328">
        <v>2022</v>
      </c>
      <c r="E21" s="326">
        <f>'[1]План реализации _ 10'!E19</f>
        <v>527419.39519000007</v>
      </c>
      <c r="F21" s="326">
        <f>'[1]План реализации _ 10'!F19</f>
        <v>368616.53693000006</v>
      </c>
      <c r="G21" s="326">
        <f>'[1]План реализации _ 10'!G19</f>
        <v>117511.3</v>
      </c>
      <c r="H21" s="326">
        <f>'[1]План реализации _ 10'!H19</f>
        <v>41291.558260000005</v>
      </c>
      <c r="I21" s="326">
        <f>'[1]План реализации _ 10'!I19</f>
        <v>0</v>
      </c>
      <c r="J21" s="202"/>
      <c r="K21" s="202"/>
    </row>
    <row r="22" spans="1:14" x14ac:dyDescent="0.25">
      <c r="A22" s="327"/>
      <c r="B22" s="198"/>
      <c r="C22" s="215"/>
      <c r="D22" s="328">
        <v>2023</v>
      </c>
      <c r="E22" s="326">
        <f>'[1]План реализации _ 10'!E20</f>
        <v>135522.89473684211</v>
      </c>
      <c r="F22" s="326">
        <f>'[1]План реализации _ 10'!F20</f>
        <v>7725.3</v>
      </c>
      <c r="G22" s="326">
        <f>'[1]План реализации _ 10'!G20</f>
        <v>127391</v>
      </c>
      <c r="H22" s="326">
        <f>'[1]План реализации _ 10'!H20</f>
        <v>406.59473684210525</v>
      </c>
      <c r="I22" s="326">
        <f>'[1]План реализации _ 10'!I20</f>
        <v>0</v>
      </c>
      <c r="J22" s="202"/>
      <c r="K22" s="202"/>
    </row>
    <row r="23" spans="1:14" x14ac:dyDescent="0.25">
      <c r="A23" s="327"/>
      <c r="B23" s="198"/>
      <c r="C23" s="215"/>
      <c r="D23" s="328">
        <v>2024</v>
      </c>
      <c r="E23" s="326">
        <f>'[1]План реализации _ 10'!E21</f>
        <v>0</v>
      </c>
      <c r="F23" s="326">
        <f>'[1]План реализации _ 10'!F21</f>
        <v>0</v>
      </c>
      <c r="G23" s="326">
        <f>'[1]План реализации _ 10'!G21</f>
        <v>0</v>
      </c>
      <c r="H23" s="326">
        <f>'[1]План реализации _ 10'!H21</f>
        <v>0</v>
      </c>
      <c r="I23" s="326">
        <f>'[1]План реализации _ 10'!I21</f>
        <v>0</v>
      </c>
      <c r="J23" s="202"/>
      <c r="K23" s="202"/>
    </row>
    <row r="24" spans="1:14" x14ac:dyDescent="0.25">
      <c r="A24" s="329"/>
      <c r="B24" s="204"/>
      <c r="C24" s="219"/>
      <c r="D24" s="328">
        <v>2025</v>
      </c>
      <c r="E24" s="326">
        <f>'[1]План реализации _ 10'!E22</f>
        <v>0</v>
      </c>
      <c r="F24" s="326">
        <f>'[1]План реализации _ 10'!F22</f>
        <v>0</v>
      </c>
      <c r="G24" s="326">
        <f>'[1]План реализации _ 10'!G22</f>
        <v>0</v>
      </c>
      <c r="H24" s="326">
        <f>'[1]План реализации _ 10'!H22</f>
        <v>0</v>
      </c>
      <c r="I24" s="326">
        <f>'[1]План реализации _ 10'!I22</f>
        <v>0</v>
      </c>
      <c r="J24" s="206"/>
      <c r="K24" s="206"/>
    </row>
    <row r="25" spans="1:14" ht="18" customHeight="1" x14ac:dyDescent="0.25">
      <c r="A25" s="306">
        <v>1</v>
      </c>
      <c r="B25" s="330" t="s">
        <v>279</v>
      </c>
      <c r="C25" s="316" t="s">
        <v>62</v>
      </c>
      <c r="D25" s="313" t="s">
        <v>9</v>
      </c>
      <c r="E25" s="317">
        <f>'[1]План реализации _ 10'!E23</f>
        <v>280285.22365</v>
      </c>
      <c r="F25" s="317">
        <f>'[1]План реализации _ 10'!F23</f>
        <v>255381.12364999999</v>
      </c>
      <c r="G25" s="317">
        <f>'[1]План реализации _ 10'!G23</f>
        <v>24904.1</v>
      </c>
      <c r="H25" s="317">
        <f>'[1]План реализации _ 10'!H23</f>
        <v>0</v>
      </c>
      <c r="I25" s="317">
        <f>'[1]План реализации _ 10'!I23</f>
        <v>0</v>
      </c>
      <c r="J25" s="307"/>
      <c r="K25" s="307" t="s">
        <v>280</v>
      </c>
      <c r="L25" s="331"/>
      <c r="M25" s="332"/>
      <c r="N25" s="332"/>
    </row>
    <row r="26" spans="1:14" ht="18" customHeight="1" x14ac:dyDescent="0.25">
      <c r="A26" s="318"/>
      <c r="B26" s="333"/>
      <c r="C26" s="320"/>
      <c r="D26" s="57">
        <v>2021</v>
      </c>
      <c r="E26" s="317">
        <f>'[1]План реализации _ 10'!E24</f>
        <v>145391.97261</v>
      </c>
      <c r="F26" s="317">
        <f>'[1]План реализации _ 10'!F24</f>
        <v>124124.57260999999</v>
      </c>
      <c r="G26" s="317">
        <f>'[1]План реализации _ 10'!G24</f>
        <v>21267.4</v>
      </c>
      <c r="H26" s="317">
        <f>'[1]План реализации _ 10'!H24</f>
        <v>0</v>
      </c>
      <c r="I26" s="317">
        <f>'[1]План реализации _ 10'!I24</f>
        <v>0</v>
      </c>
      <c r="J26" s="321"/>
      <c r="K26" s="321"/>
      <c r="L26" s="331"/>
      <c r="M26" s="332"/>
      <c r="N26" s="332"/>
    </row>
    <row r="27" spans="1:14" ht="18" customHeight="1" x14ac:dyDescent="0.25">
      <c r="A27" s="318"/>
      <c r="B27" s="333"/>
      <c r="C27" s="320"/>
      <c r="D27" s="57">
        <v>2022</v>
      </c>
      <c r="E27" s="317">
        <f>'[1]План реализации _ 10'!E25</f>
        <v>35570.248939999998</v>
      </c>
      <c r="F27" s="317">
        <f>'[1]План реализации _ 10'!F25</f>
        <v>33752.148939999999</v>
      </c>
      <c r="G27" s="317">
        <f>'[1]План реализации _ 10'!G25</f>
        <v>1818.1</v>
      </c>
      <c r="H27" s="317">
        <f>'[1]План реализации _ 10'!H25</f>
        <v>0</v>
      </c>
      <c r="I27" s="317">
        <f>'[1]План реализации _ 10'!I25</f>
        <v>0</v>
      </c>
      <c r="J27" s="321"/>
      <c r="K27" s="321"/>
      <c r="L27" s="331"/>
      <c r="M27" s="332"/>
      <c r="N27" s="332"/>
    </row>
    <row r="28" spans="1:14" ht="18" customHeight="1" x14ac:dyDescent="0.25">
      <c r="A28" s="318"/>
      <c r="B28" s="333"/>
      <c r="C28" s="320"/>
      <c r="D28" s="57">
        <v>2023</v>
      </c>
      <c r="E28" s="317">
        <f>'[1]План реализации _ 10'!E26</f>
        <v>35570.801050000002</v>
      </c>
      <c r="F28" s="317">
        <f>'[1]План реализации _ 10'!F26</f>
        <v>33752.201050000003</v>
      </c>
      <c r="G28" s="317">
        <f>'[1]План реализации _ 10'!G26</f>
        <v>1818.6</v>
      </c>
      <c r="H28" s="317">
        <f>'[1]План реализации _ 10'!H26</f>
        <v>0</v>
      </c>
      <c r="I28" s="317">
        <f>'[1]План реализации _ 10'!I26</f>
        <v>0</v>
      </c>
      <c r="J28" s="321"/>
      <c r="K28" s="321"/>
      <c r="L28" s="331"/>
      <c r="M28" s="332"/>
      <c r="N28" s="332"/>
    </row>
    <row r="29" spans="1:14" ht="18" customHeight="1" x14ac:dyDescent="0.25">
      <c r="A29" s="318"/>
      <c r="B29" s="333"/>
      <c r="C29" s="320"/>
      <c r="D29" s="57">
        <v>2024</v>
      </c>
      <c r="E29" s="317">
        <f>'[1]План реализации _ 10'!E27</f>
        <v>33752.201050000003</v>
      </c>
      <c r="F29" s="317">
        <f>'[1]План реализации _ 10'!F27</f>
        <v>33752.201050000003</v>
      </c>
      <c r="G29" s="317">
        <f>'[1]План реализации _ 10'!G27</f>
        <v>0</v>
      </c>
      <c r="H29" s="317">
        <f>'[1]План реализации _ 10'!H27</f>
        <v>0</v>
      </c>
      <c r="I29" s="317">
        <f>'[1]План реализации _ 10'!I27</f>
        <v>0</v>
      </c>
      <c r="J29" s="321"/>
      <c r="K29" s="321"/>
      <c r="L29" s="331"/>
      <c r="M29" s="332"/>
      <c r="N29" s="332"/>
    </row>
    <row r="30" spans="1:14" ht="18" customHeight="1" x14ac:dyDescent="0.25">
      <c r="A30" s="311"/>
      <c r="B30" s="334"/>
      <c r="C30" s="323"/>
      <c r="D30" s="57">
        <v>2025</v>
      </c>
      <c r="E30" s="317">
        <f>'[1]План реализации _ 10'!E28</f>
        <v>30000</v>
      </c>
      <c r="F30" s="317">
        <f>'[1]План реализации _ 10'!F28</f>
        <v>30000</v>
      </c>
      <c r="G30" s="317">
        <f>'[1]План реализации _ 10'!G28</f>
        <v>0</v>
      </c>
      <c r="H30" s="317">
        <f>'[1]План реализации _ 10'!H28</f>
        <v>0</v>
      </c>
      <c r="I30" s="317">
        <f>'[1]План реализации _ 10'!I28</f>
        <v>0</v>
      </c>
      <c r="J30" s="312"/>
      <c r="K30" s="312"/>
      <c r="L30" s="331"/>
      <c r="M30" s="332"/>
      <c r="N30" s="332"/>
    </row>
    <row r="31" spans="1:14" x14ac:dyDescent="0.25">
      <c r="A31" s="100" t="s">
        <v>71</v>
      </c>
      <c r="B31" s="101" t="s">
        <v>281</v>
      </c>
      <c r="C31" s="102" t="s">
        <v>62</v>
      </c>
      <c r="D31" s="57" t="s">
        <v>9</v>
      </c>
      <c r="E31" s="335">
        <f>'[1]План реализации _ 10'!E41</f>
        <v>7998.665</v>
      </c>
      <c r="F31" s="336">
        <f>'[1]План реализации _ 10'!F41</f>
        <v>7998.665</v>
      </c>
      <c r="G31" s="336">
        <f>'[1]План реализации _ 10'!G41</f>
        <v>0</v>
      </c>
      <c r="H31" s="336">
        <f>'[1]План реализации _ 10'!H41</f>
        <v>0</v>
      </c>
      <c r="I31" s="336">
        <f>'[1]План реализации _ 10'!I41</f>
        <v>0</v>
      </c>
      <c r="J31" s="105" t="s">
        <v>282</v>
      </c>
      <c r="K31" s="105" t="s">
        <v>283</v>
      </c>
    </row>
    <row r="32" spans="1:14" x14ac:dyDescent="0.25">
      <c r="A32" s="108"/>
      <c r="B32" s="109"/>
      <c r="C32" s="110"/>
      <c r="D32" s="57">
        <v>2021</v>
      </c>
      <c r="E32" s="335">
        <f>'[1]План реализации _ 10'!E42</f>
        <v>7998.665</v>
      </c>
      <c r="F32" s="336">
        <f>'[1]План реализации _ 10'!F42</f>
        <v>7998.665</v>
      </c>
      <c r="G32" s="336">
        <f>'[1]План реализации _ 10'!G42</f>
        <v>0</v>
      </c>
      <c r="H32" s="336">
        <f>'[1]План реализации _ 10'!H42</f>
        <v>0</v>
      </c>
      <c r="I32" s="336">
        <f>'[1]План реализации _ 10'!I42</f>
        <v>0</v>
      </c>
      <c r="J32" s="111"/>
      <c r="K32" s="111"/>
    </row>
    <row r="33" spans="1:11" x14ac:dyDescent="0.25">
      <c r="A33" s="108"/>
      <c r="B33" s="109"/>
      <c r="C33" s="110"/>
      <c r="D33" s="57">
        <v>2022</v>
      </c>
      <c r="E33" s="335">
        <f>'[1]План реализации _ 10'!E43</f>
        <v>0</v>
      </c>
      <c r="F33" s="336">
        <f>'[1]План реализации _ 10'!F43</f>
        <v>0</v>
      </c>
      <c r="G33" s="336">
        <f>'[1]План реализации _ 10'!G43</f>
        <v>0</v>
      </c>
      <c r="H33" s="336">
        <f>'[1]План реализации _ 10'!H43</f>
        <v>0</v>
      </c>
      <c r="I33" s="336">
        <f>'[1]План реализации _ 10'!I43</f>
        <v>0</v>
      </c>
      <c r="J33" s="111"/>
      <c r="K33" s="111"/>
    </row>
    <row r="34" spans="1:11" x14ac:dyDescent="0.25">
      <c r="A34" s="108"/>
      <c r="B34" s="109"/>
      <c r="C34" s="110"/>
      <c r="D34" s="57">
        <v>2023</v>
      </c>
      <c r="E34" s="335">
        <f>'[1]План реализации _ 10'!E44</f>
        <v>0</v>
      </c>
      <c r="F34" s="336">
        <f>'[1]План реализации _ 10'!F44</f>
        <v>0</v>
      </c>
      <c r="G34" s="336">
        <f>'[1]План реализации _ 10'!G44</f>
        <v>0</v>
      </c>
      <c r="H34" s="336">
        <f>'[1]План реализации _ 10'!H44</f>
        <v>0</v>
      </c>
      <c r="I34" s="336">
        <f>'[1]План реализации _ 10'!I44</f>
        <v>0</v>
      </c>
      <c r="J34" s="111"/>
      <c r="K34" s="111"/>
    </row>
    <row r="35" spans="1:11" x14ac:dyDescent="0.25">
      <c r="A35" s="108"/>
      <c r="B35" s="109"/>
      <c r="C35" s="110"/>
      <c r="D35" s="57">
        <v>2024</v>
      </c>
      <c r="E35" s="335">
        <f>'[1]План реализации _ 10'!E45</f>
        <v>0</v>
      </c>
      <c r="F35" s="336">
        <f>'[1]План реализации _ 10'!F45</f>
        <v>0</v>
      </c>
      <c r="G35" s="336">
        <f>'[1]План реализации _ 10'!G45</f>
        <v>0</v>
      </c>
      <c r="H35" s="336">
        <f>'[1]План реализации _ 10'!H45</f>
        <v>0</v>
      </c>
      <c r="I35" s="336">
        <f>'[1]План реализации _ 10'!I45</f>
        <v>0</v>
      </c>
      <c r="J35" s="111"/>
      <c r="K35" s="111"/>
    </row>
    <row r="36" spans="1:11" x14ac:dyDescent="0.25">
      <c r="A36" s="112"/>
      <c r="B36" s="113"/>
      <c r="C36" s="114"/>
      <c r="D36" s="57">
        <v>2025</v>
      </c>
      <c r="E36" s="335">
        <f>'[1]План реализации _ 10'!E46</f>
        <v>0</v>
      </c>
      <c r="F36" s="336">
        <f>'[1]План реализации _ 10'!F46</f>
        <v>0</v>
      </c>
      <c r="G36" s="336">
        <f>'[1]План реализации _ 10'!G46</f>
        <v>0</v>
      </c>
      <c r="H36" s="336">
        <f>'[1]План реализации _ 10'!H46</f>
        <v>0</v>
      </c>
      <c r="I36" s="336">
        <f>'[1]План реализации _ 10'!I46</f>
        <v>0</v>
      </c>
      <c r="J36" s="53"/>
      <c r="K36" s="53"/>
    </row>
    <row r="37" spans="1:11" x14ac:dyDescent="0.25">
      <c r="A37" s="100" t="s">
        <v>83</v>
      </c>
      <c r="B37" s="101" t="s">
        <v>284</v>
      </c>
      <c r="C37" s="102" t="s">
        <v>62</v>
      </c>
      <c r="D37" s="57" t="s">
        <v>9</v>
      </c>
      <c r="E37" s="335">
        <f>'[1]План реализации _ 10'!E50</f>
        <v>229136.894</v>
      </c>
      <c r="F37" s="336">
        <f>'[1]План реализации _ 10'!F50</f>
        <v>229136.894</v>
      </c>
      <c r="G37" s="336">
        <f>'[1]План реализации _ 10'!G50</f>
        <v>0</v>
      </c>
      <c r="H37" s="336">
        <f>'[1]План реализации _ 10'!H50</f>
        <v>0</v>
      </c>
      <c r="I37" s="336">
        <f>'[1]План реализации _ 10'!I50</f>
        <v>0</v>
      </c>
      <c r="J37" s="105" t="s">
        <v>285</v>
      </c>
      <c r="K37" s="105" t="s">
        <v>283</v>
      </c>
    </row>
    <row r="38" spans="1:11" x14ac:dyDescent="0.25">
      <c r="A38" s="108"/>
      <c r="B38" s="109"/>
      <c r="C38" s="110"/>
      <c r="D38" s="57">
        <v>2021</v>
      </c>
      <c r="E38" s="335">
        <f>'[1]План реализации _ 10'!E51</f>
        <v>109136.894</v>
      </c>
      <c r="F38" s="336">
        <f>'[1]План реализации _ 10'!F51</f>
        <v>109136.894</v>
      </c>
      <c r="G38" s="336">
        <f>'[1]План реализации _ 10'!G51</f>
        <v>0</v>
      </c>
      <c r="H38" s="336">
        <f>'[1]План реализации _ 10'!H51</f>
        <v>0</v>
      </c>
      <c r="I38" s="336">
        <f>'[1]План реализации _ 10'!I51</f>
        <v>0</v>
      </c>
      <c r="J38" s="111"/>
      <c r="K38" s="111"/>
    </row>
    <row r="39" spans="1:11" x14ac:dyDescent="0.25">
      <c r="A39" s="108"/>
      <c r="B39" s="109"/>
      <c r="C39" s="110"/>
      <c r="D39" s="57">
        <v>2022</v>
      </c>
      <c r="E39" s="335">
        <f>'[1]План реализации _ 10'!E52</f>
        <v>30000</v>
      </c>
      <c r="F39" s="336">
        <f>'[1]План реализации _ 10'!F52</f>
        <v>30000</v>
      </c>
      <c r="G39" s="336">
        <f>'[1]План реализации _ 10'!G52</f>
        <v>0</v>
      </c>
      <c r="H39" s="336">
        <f>'[1]План реализации _ 10'!H52</f>
        <v>0</v>
      </c>
      <c r="I39" s="336">
        <f>'[1]План реализации _ 10'!I52</f>
        <v>0</v>
      </c>
      <c r="J39" s="111"/>
      <c r="K39" s="111"/>
    </row>
    <row r="40" spans="1:11" x14ac:dyDescent="0.25">
      <c r="A40" s="108"/>
      <c r="B40" s="109"/>
      <c r="C40" s="110"/>
      <c r="D40" s="57">
        <v>2023</v>
      </c>
      <c r="E40" s="335">
        <f>'[1]План реализации _ 10'!E53</f>
        <v>30000</v>
      </c>
      <c r="F40" s="336">
        <f>'[1]План реализации _ 10'!F53</f>
        <v>30000</v>
      </c>
      <c r="G40" s="336">
        <f>'[1]План реализации _ 10'!G53</f>
        <v>0</v>
      </c>
      <c r="H40" s="336">
        <f>'[1]План реализации _ 10'!H53</f>
        <v>0</v>
      </c>
      <c r="I40" s="336">
        <f>'[1]План реализации _ 10'!I53</f>
        <v>0</v>
      </c>
      <c r="J40" s="111"/>
      <c r="K40" s="111"/>
    </row>
    <row r="41" spans="1:11" x14ac:dyDescent="0.25">
      <c r="A41" s="108"/>
      <c r="B41" s="109"/>
      <c r="C41" s="110"/>
      <c r="D41" s="57">
        <v>2024</v>
      </c>
      <c r="E41" s="335">
        <f>'[1]План реализации _ 10'!E54</f>
        <v>30000</v>
      </c>
      <c r="F41" s="336">
        <f>'[1]План реализации _ 10'!F54</f>
        <v>30000</v>
      </c>
      <c r="G41" s="336">
        <f>'[1]План реализации _ 10'!G54</f>
        <v>0</v>
      </c>
      <c r="H41" s="336">
        <f>'[1]План реализации _ 10'!H54</f>
        <v>0</v>
      </c>
      <c r="I41" s="336">
        <f>'[1]План реализации _ 10'!I54</f>
        <v>0</v>
      </c>
      <c r="J41" s="111"/>
      <c r="K41" s="111"/>
    </row>
    <row r="42" spans="1:11" x14ac:dyDescent="0.25">
      <c r="A42" s="112"/>
      <c r="B42" s="113"/>
      <c r="C42" s="114"/>
      <c r="D42" s="57">
        <v>2025</v>
      </c>
      <c r="E42" s="335">
        <f>'[1]План реализации _ 10'!E55</f>
        <v>30000</v>
      </c>
      <c r="F42" s="336">
        <f>'[1]План реализации _ 10'!F55</f>
        <v>30000</v>
      </c>
      <c r="G42" s="336">
        <f>'[1]План реализации _ 10'!G55</f>
        <v>0</v>
      </c>
      <c r="H42" s="336">
        <f>'[1]План реализации _ 10'!H55</f>
        <v>0</v>
      </c>
      <c r="I42" s="336">
        <f>'[1]План реализации _ 10'!I55</f>
        <v>0</v>
      </c>
      <c r="J42" s="53"/>
      <c r="K42" s="53"/>
    </row>
    <row r="43" spans="1:11" ht="18.75" customHeight="1" x14ac:dyDescent="0.25">
      <c r="A43" s="131" t="s">
        <v>101</v>
      </c>
      <c r="B43" s="337" t="s">
        <v>102</v>
      </c>
      <c r="C43" s="133" t="s">
        <v>62</v>
      </c>
      <c r="D43" s="57" t="s">
        <v>9</v>
      </c>
      <c r="E43" s="335">
        <f>'[1]План реализации _ 10'!E86</f>
        <v>43149.664649999999</v>
      </c>
      <c r="F43" s="335">
        <f>'[1]План реализации _ 10'!F86</f>
        <v>18245.56465</v>
      </c>
      <c r="G43" s="335">
        <f>'[1]План реализации _ 10'!G86</f>
        <v>24904.1</v>
      </c>
      <c r="H43" s="335">
        <f>'[1]План реализации _ 10'!H86</f>
        <v>0</v>
      </c>
      <c r="I43" s="335">
        <f>'[1]План реализации _ 10'!I86</f>
        <v>0</v>
      </c>
      <c r="J43" s="56" t="s">
        <v>286</v>
      </c>
      <c r="K43" s="56" t="s">
        <v>287</v>
      </c>
    </row>
    <row r="44" spans="1:11" ht="18.75" customHeight="1" x14ac:dyDescent="0.25">
      <c r="A44" s="131"/>
      <c r="B44" s="337"/>
      <c r="C44" s="133"/>
      <c r="D44" s="57">
        <v>2021</v>
      </c>
      <c r="E44" s="335">
        <f>'[1]План реализации _ 10'!E87</f>
        <v>28256.413610000003</v>
      </c>
      <c r="F44" s="335">
        <f>'[1]План реализации _ 10'!F87</f>
        <v>6989.01361</v>
      </c>
      <c r="G44" s="335">
        <f>'[1]План реализации _ 10'!G87</f>
        <v>21267.4</v>
      </c>
      <c r="H44" s="335">
        <f>'[1]План реализации _ 10'!H87</f>
        <v>0</v>
      </c>
      <c r="I44" s="335">
        <f>'[1]План реализации _ 10'!I87</f>
        <v>0</v>
      </c>
      <c r="J44" s="56"/>
      <c r="K44" s="56"/>
    </row>
    <row r="45" spans="1:11" ht="18.75" customHeight="1" x14ac:dyDescent="0.25">
      <c r="A45" s="131"/>
      <c r="B45" s="337"/>
      <c r="C45" s="133"/>
      <c r="D45" s="57">
        <v>2022</v>
      </c>
      <c r="E45" s="335">
        <f>'[1]План реализации _ 10'!E88</f>
        <v>5570.2489399999995</v>
      </c>
      <c r="F45" s="335">
        <f>'[1]План реализации _ 10'!F88</f>
        <v>3752.14894</v>
      </c>
      <c r="G45" s="335">
        <f>'[1]План реализации _ 10'!G88</f>
        <v>1818.1</v>
      </c>
      <c r="H45" s="335">
        <f>'[1]План реализации _ 10'!H88</f>
        <v>0</v>
      </c>
      <c r="I45" s="335">
        <f>'[1]План реализации _ 10'!I88</f>
        <v>0</v>
      </c>
      <c r="J45" s="56"/>
      <c r="K45" s="56"/>
    </row>
    <row r="46" spans="1:11" ht="18.75" customHeight="1" x14ac:dyDescent="0.25">
      <c r="A46" s="131"/>
      <c r="B46" s="337"/>
      <c r="C46" s="133"/>
      <c r="D46" s="57">
        <v>2023</v>
      </c>
      <c r="E46" s="335">
        <f>'[1]План реализации _ 10'!E89</f>
        <v>5570.80105</v>
      </c>
      <c r="F46" s="335">
        <f>'[1]План реализации _ 10'!F89</f>
        <v>3752.2010500000001</v>
      </c>
      <c r="G46" s="335">
        <f>'[1]План реализации _ 10'!G89</f>
        <v>1818.6</v>
      </c>
      <c r="H46" s="335">
        <f>'[1]План реализации _ 10'!H89</f>
        <v>0</v>
      </c>
      <c r="I46" s="335">
        <f>'[1]План реализации _ 10'!I89</f>
        <v>0</v>
      </c>
      <c r="J46" s="56"/>
      <c r="K46" s="56"/>
    </row>
    <row r="47" spans="1:11" ht="18.75" customHeight="1" x14ac:dyDescent="0.25">
      <c r="A47" s="131"/>
      <c r="B47" s="337"/>
      <c r="C47" s="133"/>
      <c r="D47" s="57">
        <v>2024</v>
      </c>
      <c r="E47" s="335">
        <f>'[1]План реализации _ 10'!E90</f>
        <v>3752.2010500000001</v>
      </c>
      <c r="F47" s="335">
        <f>'[1]План реализации _ 10'!F90</f>
        <v>3752.2010500000001</v>
      </c>
      <c r="G47" s="335">
        <f>'[1]План реализации _ 10'!G90</f>
        <v>0</v>
      </c>
      <c r="H47" s="335">
        <f>'[1]План реализации _ 10'!H90</f>
        <v>0</v>
      </c>
      <c r="I47" s="335">
        <f>'[1]План реализации _ 10'!I90</f>
        <v>0</v>
      </c>
      <c r="J47" s="56"/>
      <c r="K47" s="56"/>
    </row>
    <row r="48" spans="1:11" ht="18.75" customHeight="1" x14ac:dyDescent="0.25">
      <c r="A48" s="131"/>
      <c r="B48" s="337"/>
      <c r="C48" s="133"/>
      <c r="D48" s="57">
        <v>2025</v>
      </c>
      <c r="E48" s="335">
        <f>'[1]План реализации _ 10'!E91</f>
        <v>0</v>
      </c>
      <c r="F48" s="335">
        <f>'[1]План реализации _ 10'!F91</f>
        <v>0</v>
      </c>
      <c r="G48" s="335">
        <f>'[1]План реализации _ 10'!G91</f>
        <v>0</v>
      </c>
      <c r="H48" s="335">
        <f>'[1]План реализации _ 10'!H91</f>
        <v>0</v>
      </c>
      <c r="I48" s="335">
        <f>'[1]План реализации _ 10'!I91</f>
        <v>0</v>
      </c>
      <c r="J48" s="56"/>
      <c r="K48" s="56"/>
    </row>
    <row r="49" spans="1:11" ht="15" customHeight="1" x14ac:dyDescent="0.25">
      <c r="A49" s="131" t="s">
        <v>119</v>
      </c>
      <c r="B49" s="337" t="s">
        <v>288</v>
      </c>
      <c r="C49" s="133" t="s">
        <v>62</v>
      </c>
      <c r="D49" s="57" t="s">
        <v>9</v>
      </c>
      <c r="E49" s="335">
        <f t="shared" ref="E49:E54" si="0">SUM(F49:I49)</f>
        <v>3810972.2388499998</v>
      </c>
      <c r="F49" s="335">
        <f>SUM(F50:F54)</f>
        <v>3732319.5386399999</v>
      </c>
      <c r="G49" s="335">
        <f>SUM(G50:G54)</f>
        <v>65335</v>
      </c>
      <c r="H49" s="335">
        <f>SUM(H50:H54)</f>
        <v>13317.700210000001</v>
      </c>
      <c r="I49" s="335">
        <f>SUM(I50:I54)</f>
        <v>0</v>
      </c>
      <c r="J49" s="56"/>
      <c r="K49" s="56" t="s">
        <v>283</v>
      </c>
    </row>
    <row r="50" spans="1:11" x14ac:dyDescent="0.25">
      <c r="A50" s="131"/>
      <c r="B50" s="337"/>
      <c r="C50" s="133"/>
      <c r="D50" s="57">
        <v>2021</v>
      </c>
      <c r="E50" s="335">
        <f t="shared" si="0"/>
        <v>900957.62559000007</v>
      </c>
      <c r="F50" s="335">
        <f t="shared" ref="F50:I54" si="1">F56+F62+F68</f>
        <v>857093.92538000003</v>
      </c>
      <c r="G50" s="335">
        <f t="shared" si="1"/>
        <v>30546</v>
      </c>
      <c r="H50" s="335">
        <f t="shared" si="1"/>
        <v>13317.700210000001</v>
      </c>
      <c r="I50" s="335">
        <f t="shared" si="1"/>
        <v>0</v>
      </c>
      <c r="J50" s="56"/>
      <c r="K50" s="56"/>
    </row>
    <row r="51" spans="1:11" x14ac:dyDescent="0.25">
      <c r="A51" s="131"/>
      <c r="B51" s="337"/>
      <c r="C51" s="133"/>
      <c r="D51" s="57">
        <v>2022</v>
      </c>
      <c r="E51" s="335">
        <f t="shared" si="0"/>
        <v>677144.84193</v>
      </c>
      <c r="F51" s="335">
        <f t="shared" si="1"/>
        <v>660155.44192999997</v>
      </c>
      <c r="G51" s="335">
        <f t="shared" si="1"/>
        <v>16989.400000000001</v>
      </c>
      <c r="H51" s="335">
        <f t="shared" si="1"/>
        <v>0</v>
      </c>
      <c r="I51" s="335">
        <f t="shared" si="1"/>
        <v>0</v>
      </c>
      <c r="J51" s="56"/>
      <c r="K51" s="56"/>
    </row>
    <row r="52" spans="1:11" x14ac:dyDescent="0.25">
      <c r="A52" s="131"/>
      <c r="B52" s="337"/>
      <c r="C52" s="133"/>
      <c r="D52" s="57">
        <v>2023</v>
      </c>
      <c r="E52" s="335">
        <f t="shared" si="0"/>
        <v>757119.03292999999</v>
      </c>
      <c r="F52" s="335">
        <f t="shared" si="1"/>
        <v>739319.43293000001</v>
      </c>
      <c r="G52" s="335">
        <f t="shared" si="1"/>
        <v>17799.599999999999</v>
      </c>
      <c r="H52" s="335">
        <f t="shared" si="1"/>
        <v>0</v>
      </c>
      <c r="I52" s="335">
        <f t="shared" si="1"/>
        <v>0</v>
      </c>
      <c r="J52" s="56"/>
      <c r="K52" s="56"/>
    </row>
    <row r="53" spans="1:11" x14ac:dyDescent="0.25">
      <c r="A53" s="131"/>
      <c r="B53" s="337"/>
      <c r="C53" s="133"/>
      <c r="D53" s="57">
        <v>2024</v>
      </c>
      <c r="E53" s="335">
        <f t="shared" si="0"/>
        <v>739221.28540000005</v>
      </c>
      <c r="F53" s="335">
        <f t="shared" si="1"/>
        <v>739221.28540000005</v>
      </c>
      <c r="G53" s="335">
        <f t="shared" si="1"/>
        <v>0</v>
      </c>
      <c r="H53" s="335">
        <f t="shared" si="1"/>
        <v>0</v>
      </c>
      <c r="I53" s="335">
        <f t="shared" si="1"/>
        <v>0</v>
      </c>
      <c r="J53" s="56"/>
      <c r="K53" s="56"/>
    </row>
    <row r="54" spans="1:11" x14ac:dyDescent="0.25">
      <c r="A54" s="131"/>
      <c r="B54" s="337"/>
      <c r="C54" s="133"/>
      <c r="D54" s="57">
        <v>2025</v>
      </c>
      <c r="E54" s="335">
        <f t="shared" si="0"/>
        <v>736529.45299999998</v>
      </c>
      <c r="F54" s="335">
        <f t="shared" si="1"/>
        <v>736529.45299999998</v>
      </c>
      <c r="G54" s="335">
        <f t="shared" si="1"/>
        <v>0</v>
      </c>
      <c r="H54" s="335">
        <f t="shared" si="1"/>
        <v>0</v>
      </c>
      <c r="I54" s="335">
        <f t="shared" si="1"/>
        <v>0</v>
      </c>
      <c r="J54" s="56"/>
      <c r="K54" s="56"/>
    </row>
    <row r="55" spans="1:11" x14ac:dyDescent="0.25">
      <c r="A55" s="131" t="s">
        <v>121</v>
      </c>
      <c r="B55" s="338" t="s">
        <v>289</v>
      </c>
      <c r="C55" s="133" t="s">
        <v>62</v>
      </c>
      <c r="D55" s="57" t="s">
        <v>9</v>
      </c>
      <c r="E55" s="335">
        <f>'[1]План реализации _ 10'!E127</f>
        <v>3679188.1416999996</v>
      </c>
      <c r="F55" s="335">
        <f>'[1]План реализации _ 10'!F127</f>
        <v>3679188.1416999996</v>
      </c>
      <c r="G55" s="335">
        <f>'[1]План реализации _ 10'!G127</f>
        <v>0</v>
      </c>
      <c r="H55" s="335">
        <f>'[1]План реализации _ 10'!H127</f>
        <v>0</v>
      </c>
      <c r="I55" s="335">
        <f>'[1]План реализации _ 10'!I127</f>
        <v>0</v>
      </c>
      <c r="J55" s="56" t="s">
        <v>290</v>
      </c>
      <c r="K55" s="56" t="s">
        <v>105</v>
      </c>
    </row>
    <row r="56" spans="1:11" x14ac:dyDescent="0.25">
      <c r="A56" s="131"/>
      <c r="B56" s="338"/>
      <c r="C56" s="133"/>
      <c r="D56" s="57">
        <v>2021</v>
      </c>
      <c r="E56" s="335">
        <f>'[1]План реализации _ 10'!E128</f>
        <v>812182.60270000005</v>
      </c>
      <c r="F56" s="335">
        <f>'[1]План реализации _ 10'!F128</f>
        <v>812182.60270000005</v>
      </c>
      <c r="G56" s="335">
        <f>'[1]План реализации _ 10'!G128</f>
        <v>0</v>
      </c>
      <c r="H56" s="335">
        <f>'[1]План реализации _ 10'!H128</f>
        <v>0</v>
      </c>
      <c r="I56" s="335">
        <f>'[1]План реализации _ 10'!I128</f>
        <v>0</v>
      </c>
      <c r="J56" s="56"/>
      <c r="K56" s="56"/>
    </row>
    <row r="57" spans="1:11" x14ac:dyDescent="0.25">
      <c r="A57" s="131"/>
      <c r="B57" s="338"/>
      <c r="C57" s="133"/>
      <c r="D57" s="57">
        <v>2022</v>
      </c>
      <c r="E57" s="335">
        <f>'[1]План реализации _ 10'!E129</f>
        <v>657417.17700000003</v>
      </c>
      <c r="F57" s="335">
        <f>'[1]План реализации _ 10'!F129</f>
        <v>657417.17700000003</v>
      </c>
      <c r="G57" s="335">
        <f>'[1]План реализации _ 10'!G129</f>
        <v>0</v>
      </c>
      <c r="H57" s="335">
        <f>'[1]План реализации _ 10'!H129</f>
        <v>0</v>
      </c>
      <c r="I57" s="335">
        <f>'[1]План реализации _ 10'!I129</f>
        <v>0</v>
      </c>
      <c r="J57" s="56"/>
      <c r="K57" s="56"/>
    </row>
    <row r="58" spans="1:11" x14ac:dyDescent="0.25">
      <c r="A58" s="131"/>
      <c r="B58" s="338"/>
      <c r="C58" s="133"/>
      <c r="D58" s="57">
        <v>2023</v>
      </c>
      <c r="E58" s="335">
        <f>'[1]План реализации _ 10'!E130</f>
        <v>736529.45299999998</v>
      </c>
      <c r="F58" s="335">
        <f>'[1]План реализации _ 10'!F130</f>
        <v>736529.45299999998</v>
      </c>
      <c r="G58" s="335">
        <f>'[1]План реализации _ 10'!G130</f>
        <v>0</v>
      </c>
      <c r="H58" s="335">
        <f>'[1]План реализации _ 10'!H130</f>
        <v>0</v>
      </c>
      <c r="I58" s="335">
        <f>'[1]План реализации _ 10'!I130</f>
        <v>0</v>
      </c>
      <c r="J58" s="56"/>
      <c r="K58" s="56"/>
    </row>
    <row r="59" spans="1:11" x14ac:dyDescent="0.25">
      <c r="A59" s="131"/>
      <c r="B59" s="338"/>
      <c r="C59" s="133"/>
      <c r="D59" s="57">
        <v>2024</v>
      </c>
      <c r="E59" s="335">
        <f>'[1]План реализации _ 10'!E131</f>
        <v>736529.45600000001</v>
      </c>
      <c r="F59" s="335">
        <f>'[1]План реализации _ 10'!F131</f>
        <v>736529.45600000001</v>
      </c>
      <c r="G59" s="335">
        <f>'[1]План реализации _ 10'!G131</f>
        <v>0</v>
      </c>
      <c r="H59" s="335">
        <f>'[1]План реализации _ 10'!H131</f>
        <v>0</v>
      </c>
      <c r="I59" s="335">
        <f>'[1]План реализации _ 10'!I131</f>
        <v>0</v>
      </c>
      <c r="J59" s="56"/>
      <c r="K59" s="56"/>
    </row>
    <row r="60" spans="1:11" x14ac:dyDescent="0.25">
      <c r="A60" s="131"/>
      <c r="B60" s="338"/>
      <c r="C60" s="133"/>
      <c r="D60" s="57">
        <v>2025</v>
      </c>
      <c r="E60" s="335">
        <f>'[1]План реализации _ 10'!E132</f>
        <v>736529.45299999998</v>
      </c>
      <c r="F60" s="335">
        <f>'[1]План реализации _ 10'!F132</f>
        <v>736529.45299999998</v>
      </c>
      <c r="G60" s="335">
        <f>'[1]План реализации _ 10'!G132</f>
        <v>0</v>
      </c>
      <c r="H60" s="335">
        <f>'[1]План реализации _ 10'!H132</f>
        <v>0</v>
      </c>
      <c r="I60" s="335">
        <f>'[1]План реализации _ 10'!I132</f>
        <v>0</v>
      </c>
      <c r="J60" s="56"/>
      <c r="K60" s="56"/>
    </row>
    <row r="61" spans="1:11" ht="17.25" customHeight="1" x14ac:dyDescent="0.25">
      <c r="A61" s="131" t="s">
        <v>156</v>
      </c>
      <c r="B61" s="338" t="s">
        <v>291</v>
      </c>
      <c r="C61" s="133" t="s">
        <v>62</v>
      </c>
      <c r="D61" s="57" t="s">
        <v>9</v>
      </c>
      <c r="E61" s="335">
        <f>'[1]План реализации _ 10'!E187</f>
        <v>54717.700210000003</v>
      </c>
      <c r="F61" s="335">
        <f>'[1]План реализации _ 10'!F187</f>
        <v>41400</v>
      </c>
      <c r="G61" s="335">
        <f>'[1]План реализации _ 10'!G187</f>
        <v>0</v>
      </c>
      <c r="H61" s="335">
        <f>'[1]План реализации _ 10'!H187</f>
        <v>13317.700210000001</v>
      </c>
      <c r="I61" s="335">
        <f>'[1]План реализации _ 10'!I187</f>
        <v>0</v>
      </c>
      <c r="J61" s="167" t="s">
        <v>292</v>
      </c>
      <c r="K61" s="56" t="s">
        <v>116</v>
      </c>
    </row>
    <row r="62" spans="1:11" ht="17.25" customHeight="1" x14ac:dyDescent="0.25">
      <c r="A62" s="131"/>
      <c r="B62" s="338"/>
      <c r="C62" s="133"/>
      <c r="D62" s="57">
        <v>2021</v>
      </c>
      <c r="E62" s="335">
        <f>'[1]План реализации _ 10'!E188</f>
        <v>54717.700210000003</v>
      </c>
      <c r="F62" s="335">
        <f>'[1]План реализации _ 10'!F188</f>
        <v>41400</v>
      </c>
      <c r="G62" s="335">
        <f>'[1]План реализации _ 10'!G188</f>
        <v>0</v>
      </c>
      <c r="H62" s="335">
        <f>'[1]План реализации _ 10'!H188</f>
        <v>13317.700210000001</v>
      </c>
      <c r="I62" s="335">
        <f>'[1]План реализации _ 10'!I188</f>
        <v>0</v>
      </c>
      <c r="J62" s="167"/>
      <c r="K62" s="56"/>
    </row>
    <row r="63" spans="1:11" ht="17.25" customHeight="1" x14ac:dyDescent="0.25">
      <c r="A63" s="131"/>
      <c r="B63" s="338"/>
      <c r="C63" s="133"/>
      <c r="D63" s="57">
        <v>2022</v>
      </c>
      <c r="E63" s="335">
        <f>'[1]План реализации _ 10'!E189</f>
        <v>0</v>
      </c>
      <c r="F63" s="335">
        <f>'[1]План реализации _ 10'!F189</f>
        <v>0</v>
      </c>
      <c r="G63" s="335">
        <f>'[1]План реализации _ 10'!G189</f>
        <v>0</v>
      </c>
      <c r="H63" s="335">
        <f>'[1]План реализации _ 10'!H189</f>
        <v>0</v>
      </c>
      <c r="I63" s="335">
        <f>'[1]План реализации _ 10'!I189</f>
        <v>0</v>
      </c>
      <c r="J63" s="167"/>
      <c r="K63" s="56"/>
    </row>
    <row r="64" spans="1:11" ht="17.25" customHeight="1" x14ac:dyDescent="0.25">
      <c r="A64" s="131"/>
      <c r="B64" s="338"/>
      <c r="C64" s="133"/>
      <c r="D64" s="57">
        <v>2023</v>
      </c>
      <c r="E64" s="335">
        <f>'[1]План реализации _ 10'!E190</f>
        <v>0</v>
      </c>
      <c r="F64" s="335">
        <f>'[1]План реализации _ 10'!F190</f>
        <v>0</v>
      </c>
      <c r="G64" s="335">
        <f>'[1]План реализации _ 10'!G190</f>
        <v>0</v>
      </c>
      <c r="H64" s="335">
        <f>'[1]План реализации _ 10'!H190</f>
        <v>0</v>
      </c>
      <c r="I64" s="335">
        <f>'[1]План реализации _ 10'!I190</f>
        <v>0</v>
      </c>
      <c r="J64" s="167"/>
      <c r="K64" s="56"/>
    </row>
    <row r="65" spans="1:11" ht="17.25" customHeight="1" x14ac:dyDescent="0.25">
      <c r="A65" s="131"/>
      <c r="B65" s="338"/>
      <c r="C65" s="133"/>
      <c r="D65" s="57">
        <v>2024</v>
      </c>
      <c r="E65" s="335">
        <f>'[1]План реализации _ 10'!E191</f>
        <v>0</v>
      </c>
      <c r="F65" s="335">
        <f>'[1]План реализации _ 10'!F191</f>
        <v>0</v>
      </c>
      <c r="G65" s="335">
        <f>'[1]План реализации _ 10'!G191</f>
        <v>0</v>
      </c>
      <c r="H65" s="335">
        <f>'[1]План реализации _ 10'!H191</f>
        <v>0</v>
      </c>
      <c r="I65" s="335">
        <f>'[1]План реализации _ 10'!I191</f>
        <v>0</v>
      </c>
      <c r="J65" s="167"/>
      <c r="K65" s="56"/>
    </row>
    <row r="66" spans="1:11" ht="17.25" customHeight="1" x14ac:dyDescent="0.25">
      <c r="A66" s="131"/>
      <c r="B66" s="338"/>
      <c r="C66" s="133"/>
      <c r="D66" s="57">
        <v>2025</v>
      </c>
      <c r="E66" s="335">
        <f>'[1]План реализации _ 10'!E192</f>
        <v>0</v>
      </c>
      <c r="F66" s="335">
        <f>'[1]План реализации _ 10'!F192</f>
        <v>0</v>
      </c>
      <c r="G66" s="335">
        <f>'[1]План реализации _ 10'!G192</f>
        <v>0</v>
      </c>
      <c r="H66" s="335">
        <f>'[1]План реализации _ 10'!H192</f>
        <v>0</v>
      </c>
      <c r="I66" s="335">
        <f>'[1]План реализации _ 10'!I192</f>
        <v>0</v>
      </c>
      <c r="J66" s="167"/>
      <c r="K66" s="56"/>
    </row>
    <row r="67" spans="1:11" x14ac:dyDescent="0.25">
      <c r="A67" s="131" t="s">
        <v>165</v>
      </c>
      <c r="B67" s="338" t="s">
        <v>102</v>
      </c>
      <c r="C67" s="133" t="s">
        <v>103</v>
      </c>
      <c r="D67" s="57" t="s">
        <v>9</v>
      </c>
      <c r="E67" s="336">
        <f>'[1]План реализации _ 10'!E205</f>
        <v>77066.396940000006</v>
      </c>
      <c r="F67" s="336">
        <f>'[1]План реализации _ 10'!F205</f>
        <v>11731.396940000001</v>
      </c>
      <c r="G67" s="336">
        <f>'[1]План реализации _ 10'!G205</f>
        <v>65335</v>
      </c>
      <c r="H67" s="336">
        <f>'[1]План реализации _ 10'!H205</f>
        <v>0</v>
      </c>
      <c r="I67" s="336">
        <f>'[1]План реализации _ 10'!I205</f>
        <v>0</v>
      </c>
      <c r="J67" s="56" t="s">
        <v>166</v>
      </c>
      <c r="K67" s="56" t="s">
        <v>293</v>
      </c>
    </row>
    <row r="68" spans="1:11" x14ac:dyDescent="0.25">
      <c r="A68" s="131"/>
      <c r="B68" s="338"/>
      <c r="C68" s="133"/>
      <c r="D68" s="57">
        <v>2021</v>
      </c>
      <c r="E68" s="336">
        <f>'[1]План реализации _ 10'!E206</f>
        <v>34057.322679999997</v>
      </c>
      <c r="F68" s="336">
        <f>'[1]План реализации _ 10'!F206</f>
        <v>3511.3226800000002</v>
      </c>
      <c r="G68" s="336">
        <f>'[1]План реализации _ 10'!G206</f>
        <v>30546</v>
      </c>
      <c r="H68" s="336">
        <f>'[1]План реализации _ 10'!H206</f>
        <v>0</v>
      </c>
      <c r="I68" s="336">
        <f>'[1]План реализации _ 10'!I206</f>
        <v>0</v>
      </c>
      <c r="J68" s="56"/>
      <c r="K68" s="56"/>
    </row>
    <row r="69" spans="1:11" x14ac:dyDescent="0.25">
      <c r="A69" s="131"/>
      <c r="B69" s="338"/>
      <c r="C69" s="133"/>
      <c r="D69" s="57">
        <v>2022</v>
      </c>
      <c r="E69" s="336">
        <f>'[1]План реализации _ 10'!E207</f>
        <v>19727.664930000003</v>
      </c>
      <c r="F69" s="336">
        <f>'[1]План реализации _ 10'!F207</f>
        <v>2738.2649299999998</v>
      </c>
      <c r="G69" s="336">
        <f>'[1]План реализации _ 10'!G207</f>
        <v>16989.400000000001</v>
      </c>
      <c r="H69" s="336">
        <f>'[1]План реализации _ 10'!H207</f>
        <v>0</v>
      </c>
      <c r="I69" s="336">
        <f>'[1]План реализации _ 10'!I207</f>
        <v>0</v>
      </c>
      <c r="J69" s="56"/>
      <c r="K69" s="56"/>
    </row>
    <row r="70" spans="1:11" x14ac:dyDescent="0.25">
      <c r="A70" s="131"/>
      <c r="B70" s="338"/>
      <c r="C70" s="133"/>
      <c r="D70" s="57">
        <v>2023</v>
      </c>
      <c r="E70" s="336">
        <f>'[1]План реализации _ 10'!E208</f>
        <v>20589.57993</v>
      </c>
      <c r="F70" s="336">
        <f>'[1]План реализации _ 10'!F208</f>
        <v>2789.97993</v>
      </c>
      <c r="G70" s="336">
        <f>'[1]План реализации _ 10'!G208</f>
        <v>17799.599999999999</v>
      </c>
      <c r="H70" s="336">
        <f>'[1]План реализации _ 10'!H208</f>
        <v>0</v>
      </c>
      <c r="I70" s="336">
        <f>'[1]План реализации _ 10'!I208</f>
        <v>0</v>
      </c>
      <c r="J70" s="56"/>
      <c r="K70" s="56"/>
    </row>
    <row r="71" spans="1:11" x14ac:dyDescent="0.25">
      <c r="A71" s="131"/>
      <c r="B71" s="338"/>
      <c r="C71" s="133"/>
      <c r="D71" s="57">
        <v>2024</v>
      </c>
      <c r="E71" s="336">
        <f>'[1]План реализации _ 10'!E209</f>
        <v>2691.8294000000001</v>
      </c>
      <c r="F71" s="336">
        <f>'[1]План реализации _ 10'!F209</f>
        <v>2691.8294000000001</v>
      </c>
      <c r="G71" s="336">
        <f>'[1]План реализации _ 10'!G209</f>
        <v>0</v>
      </c>
      <c r="H71" s="336">
        <f>'[1]План реализации _ 10'!H209</f>
        <v>0</v>
      </c>
      <c r="I71" s="336">
        <f>'[1]План реализации _ 10'!I209</f>
        <v>0</v>
      </c>
      <c r="J71" s="56"/>
      <c r="K71" s="56"/>
    </row>
    <row r="72" spans="1:11" x14ac:dyDescent="0.25">
      <c r="A72" s="131"/>
      <c r="B72" s="338"/>
      <c r="C72" s="133"/>
      <c r="D72" s="57">
        <v>2025</v>
      </c>
      <c r="E72" s="336">
        <f>'[1]План реализации _ 10'!E210</f>
        <v>0</v>
      </c>
      <c r="F72" s="336">
        <f>'[1]План реализации _ 10'!F210</f>
        <v>0</v>
      </c>
      <c r="G72" s="336">
        <f>'[1]План реализации _ 10'!G210</f>
        <v>0</v>
      </c>
      <c r="H72" s="336">
        <f>'[1]План реализации _ 10'!H210</f>
        <v>0</v>
      </c>
      <c r="I72" s="336">
        <f>'[1]План реализации _ 10'!I210</f>
        <v>0</v>
      </c>
      <c r="J72" s="56"/>
      <c r="K72" s="56"/>
    </row>
    <row r="73" spans="1:11" ht="18.75" customHeight="1" x14ac:dyDescent="0.25">
      <c r="A73" s="131" t="s">
        <v>171</v>
      </c>
      <c r="B73" s="337" t="s">
        <v>14</v>
      </c>
      <c r="C73" s="133" t="s">
        <v>62</v>
      </c>
      <c r="D73" s="57" t="s">
        <v>9</v>
      </c>
      <c r="E73" s="335">
        <f t="shared" ref="E73:E78" si="2">SUM(F73:I73)</f>
        <v>1223746.6160092873</v>
      </c>
      <c r="F73" s="335">
        <f>SUM(F74:F78)</f>
        <v>651087.55233000009</v>
      </c>
      <c r="G73" s="335">
        <f>SUM(G74:G78)</f>
        <v>502391</v>
      </c>
      <c r="H73" s="335">
        <f>SUM(H74:H78)</f>
        <v>70268.063679287137</v>
      </c>
      <c r="I73" s="335">
        <f>SUM(I74:I78)</f>
        <v>0</v>
      </c>
      <c r="J73" s="56"/>
      <c r="K73" s="56" t="s">
        <v>294</v>
      </c>
    </row>
    <row r="74" spans="1:11" ht="18.75" customHeight="1" x14ac:dyDescent="0.25">
      <c r="A74" s="131"/>
      <c r="B74" s="337"/>
      <c r="C74" s="133"/>
      <c r="D74" s="57">
        <v>2021</v>
      </c>
      <c r="E74" s="335">
        <f t="shared" si="2"/>
        <v>524654.3260824451</v>
      </c>
      <c r="F74" s="335">
        <f t="shared" ref="F74:I78" si="3">F80+F86+F92</f>
        <v>238595.71540000002</v>
      </c>
      <c r="G74" s="335">
        <f t="shared" si="3"/>
        <v>257488.7</v>
      </c>
      <c r="H74" s="335">
        <f t="shared" si="3"/>
        <v>28569.910682445032</v>
      </c>
      <c r="I74" s="335">
        <f t="shared" si="3"/>
        <v>0</v>
      </c>
      <c r="J74" s="56"/>
      <c r="K74" s="56"/>
    </row>
    <row r="75" spans="1:11" ht="18.75" customHeight="1" x14ac:dyDescent="0.25">
      <c r="A75" s="131"/>
      <c r="B75" s="337"/>
      <c r="C75" s="133"/>
      <c r="D75" s="57">
        <v>2022</v>
      </c>
      <c r="E75" s="335">
        <f t="shared" si="2"/>
        <v>537469.39519000007</v>
      </c>
      <c r="F75" s="335">
        <f t="shared" si="3"/>
        <v>378666.53693000006</v>
      </c>
      <c r="G75" s="335">
        <f t="shared" si="3"/>
        <v>117511.3</v>
      </c>
      <c r="H75" s="335">
        <f t="shared" si="3"/>
        <v>41291.558260000005</v>
      </c>
      <c r="I75" s="335">
        <f t="shared" si="3"/>
        <v>0</v>
      </c>
      <c r="J75" s="56"/>
      <c r="K75" s="56"/>
    </row>
    <row r="76" spans="1:11" ht="18.75" customHeight="1" x14ac:dyDescent="0.25">
      <c r="A76" s="131"/>
      <c r="B76" s="337"/>
      <c r="C76" s="133"/>
      <c r="D76" s="57">
        <v>2023</v>
      </c>
      <c r="E76" s="335">
        <f t="shared" si="2"/>
        <v>145572.89473684211</v>
      </c>
      <c r="F76" s="335">
        <f t="shared" si="3"/>
        <v>17775.3</v>
      </c>
      <c r="G76" s="335">
        <f t="shared" si="3"/>
        <v>127391</v>
      </c>
      <c r="H76" s="335">
        <f t="shared" si="3"/>
        <v>406.59473684210525</v>
      </c>
      <c r="I76" s="335">
        <f t="shared" si="3"/>
        <v>0</v>
      </c>
      <c r="J76" s="56"/>
      <c r="K76" s="56"/>
    </row>
    <row r="77" spans="1:11" ht="18.75" customHeight="1" x14ac:dyDescent="0.25">
      <c r="A77" s="131"/>
      <c r="B77" s="337"/>
      <c r="C77" s="133"/>
      <c r="D77" s="57">
        <v>2024</v>
      </c>
      <c r="E77" s="335">
        <f t="shared" si="2"/>
        <v>10050</v>
      </c>
      <c r="F77" s="335">
        <f t="shared" si="3"/>
        <v>10050</v>
      </c>
      <c r="G77" s="335">
        <f t="shared" si="3"/>
        <v>0</v>
      </c>
      <c r="H77" s="335">
        <f t="shared" si="3"/>
        <v>0</v>
      </c>
      <c r="I77" s="335">
        <f t="shared" si="3"/>
        <v>0</v>
      </c>
      <c r="J77" s="56"/>
      <c r="K77" s="56"/>
    </row>
    <row r="78" spans="1:11" ht="18.75" customHeight="1" x14ac:dyDescent="0.25">
      <c r="A78" s="131"/>
      <c r="B78" s="337"/>
      <c r="C78" s="133"/>
      <c r="D78" s="57">
        <v>2025</v>
      </c>
      <c r="E78" s="335">
        <f t="shared" si="2"/>
        <v>6000</v>
      </c>
      <c r="F78" s="335">
        <f t="shared" si="3"/>
        <v>6000</v>
      </c>
      <c r="G78" s="335">
        <f t="shared" si="3"/>
        <v>0</v>
      </c>
      <c r="H78" s="335">
        <f t="shared" si="3"/>
        <v>0</v>
      </c>
      <c r="I78" s="335">
        <f t="shared" si="3"/>
        <v>0</v>
      </c>
      <c r="J78" s="56"/>
      <c r="K78" s="56"/>
    </row>
    <row r="79" spans="1:11" x14ac:dyDescent="0.25">
      <c r="A79" s="131" t="s">
        <v>174</v>
      </c>
      <c r="B79" s="338" t="s">
        <v>295</v>
      </c>
      <c r="C79" s="133" t="s">
        <v>62</v>
      </c>
      <c r="D79" s="57" t="s">
        <v>9</v>
      </c>
      <c r="E79" s="335">
        <f>'[1]План реализации _ 10'!E229</f>
        <v>180769.60168444228</v>
      </c>
      <c r="F79" s="335">
        <f>'[1]План реализации _ 10'!F229</f>
        <v>141114.04199</v>
      </c>
      <c r="G79" s="335">
        <f>'[1]План реализации _ 10'!G229</f>
        <v>0</v>
      </c>
      <c r="H79" s="335">
        <f>'[1]План реализации _ 10'!H229</f>
        <v>39655.559694442294</v>
      </c>
      <c r="I79" s="335">
        <f>'[1]План реализации _ 10'!I229</f>
        <v>0</v>
      </c>
      <c r="J79" s="56" t="s">
        <v>176</v>
      </c>
      <c r="K79" s="56" t="s">
        <v>296</v>
      </c>
    </row>
    <row r="80" spans="1:11" x14ac:dyDescent="0.25">
      <c r="A80" s="131"/>
      <c r="B80" s="338"/>
      <c r="C80" s="133"/>
      <c r="D80" s="57">
        <v>2021</v>
      </c>
      <c r="E80" s="335">
        <f>'[1]План реализации _ 10'!E230</f>
        <v>69669.141684442293</v>
      </c>
      <c r="F80" s="335">
        <f>'[1]План реализации _ 10'!F230</f>
        <v>56344.391990000004</v>
      </c>
      <c r="G80" s="335">
        <f>'[1]План реализации _ 10'!G230</f>
        <v>0</v>
      </c>
      <c r="H80" s="335">
        <f>'[1]План реализации _ 10'!H230</f>
        <v>13324.749694442291</v>
      </c>
      <c r="I80" s="335">
        <f>'[1]План реализации _ 10'!I230</f>
        <v>0</v>
      </c>
      <c r="J80" s="56"/>
      <c r="K80" s="56"/>
    </row>
    <row r="81" spans="1:11" x14ac:dyDescent="0.25">
      <c r="A81" s="131"/>
      <c r="B81" s="338"/>
      <c r="C81" s="133"/>
      <c r="D81" s="57">
        <v>2022</v>
      </c>
      <c r="E81" s="335">
        <f>'[1]План реализации _ 10'!E231</f>
        <v>111100.45999999999</v>
      </c>
      <c r="F81" s="335">
        <f>'[1]План реализации _ 10'!F231</f>
        <v>84769.65</v>
      </c>
      <c r="G81" s="335">
        <f>'[1]План реализации _ 10'!G231</f>
        <v>0</v>
      </c>
      <c r="H81" s="335">
        <f>'[1]План реализации _ 10'!H231</f>
        <v>26330.81</v>
      </c>
      <c r="I81" s="335">
        <f>'[1]План реализации _ 10'!I231</f>
        <v>0</v>
      </c>
      <c r="J81" s="56"/>
      <c r="K81" s="56"/>
    </row>
    <row r="82" spans="1:11" x14ac:dyDescent="0.25">
      <c r="A82" s="131"/>
      <c r="B82" s="338"/>
      <c r="C82" s="133"/>
      <c r="D82" s="57">
        <v>2023</v>
      </c>
      <c r="E82" s="335">
        <f>'[1]План реализации _ 10'!E232</f>
        <v>0</v>
      </c>
      <c r="F82" s="335">
        <f>'[1]План реализации _ 10'!F232</f>
        <v>0</v>
      </c>
      <c r="G82" s="335">
        <f>'[1]План реализации _ 10'!G232</f>
        <v>0</v>
      </c>
      <c r="H82" s="335">
        <f>'[1]План реализации _ 10'!H232</f>
        <v>0</v>
      </c>
      <c r="I82" s="335">
        <f>'[1]План реализации _ 10'!I232</f>
        <v>0</v>
      </c>
      <c r="J82" s="56"/>
      <c r="K82" s="56"/>
    </row>
    <row r="83" spans="1:11" x14ac:dyDescent="0.25">
      <c r="A83" s="131"/>
      <c r="B83" s="338"/>
      <c r="C83" s="133"/>
      <c r="D83" s="57">
        <v>2024</v>
      </c>
      <c r="E83" s="335">
        <f>'[1]План реализации _ 10'!E233</f>
        <v>0</v>
      </c>
      <c r="F83" s="335">
        <f>'[1]План реализации _ 10'!F233</f>
        <v>0</v>
      </c>
      <c r="G83" s="335">
        <f>'[1]План реализации _ 10'!G233</f>
        <v>0</v>
      </c>
      <c r="H83" s="335">
        <f>'[1]План реализации _ 10'!H233</f>
        <v>0</v>
      </c>
      <c r="I83" s="335">
        <f>'[1]План реализации _ 10'!I233</f>
        <v>0</v>
      </c>
      <c r="J83" s="56"/>
      <c r="K83" s="56"/>
    </row>
    <row r="84" spans="1:11" x14ac:dyDescent="0.25">
      <c r="A84" s="131"/>
      <c r="B84" s="338"/>
      <c r="C84" s="133"/>
      <c r="D84" s="57">
        <v>2025</v>
      </c>
      <c r="E84" s="335">
        <f>'[1]План реализации _ 10'!E234</f>
        <v>0</v>
      </c>
      <c r="F84" s="335">
        <f>'[1]План реализации _ 10'!F234</f>
        <v>0</v>
      </c>
      <c r="G84" s="335">
        <f>'[1]План реализации _ 10'!G234</f>
        <v>0</v>
      </c>
      <c r="H84" s="335">
        <f>'[1]План реализации _ 10'!H234</f>
        <v>0</v>
      </c>
      <c r="I84" s="335">
        <f>'[1]План реализации _ 10'!I234</f>
        <v>0</v>
      </c>
      <c r="J84" s="56"/>
      <c r="K84" s="56"/>
    </row>
    <row r="85" spans="1:11" x14ac:dyDescent="0.25">
      <c r="A85" s="131" t="s">
        <v>198</v>
      </c>
      <c r="B85" s="338" t="s">
        <v>199</v>
      </c>
      <c r="C85" s="133" t="s">
        <v>62</v>
      </c>
      <c r="D85" s="57" t="s">
        <v>9</v>
      </c>
      <c r="E85" s="336">
        <f>'[1]План реализации _ 10'!E276</f>
        <v>201513.85140800275</v>
      </c>
      <c r="F85" s="336">
        <f>'[1]План реализации _ 10'!F276</f>
        <v>187090.46288000001</v>
      </c>
      <c r="G85" s="336">
        <f>'[1]План реализации _ 10'!G276</f>
        <v>0</v>
      </c>
      <c r="H85" s="336">
        <f>'[1]План реализации _ 10'!H276</f>
        <v>14423.388528002741</v>
      </c>
      <c r="I85" s="336">
        <f>'[1]План реализации _ 10'!I276</f>
        <v>0</v>
      </c>
      <c r="J85" s="56" t="s">
        <v>200</v>
      </c>
      <c r="K85" s="56" t="s">
        <v>297</v>
      </c>
    </row>
    <row r="86" spans="1:11" x14ac:dyDescent="0.25">
      <c r="A86" s="131"/>
      <c r="B86" s="338"/>
      <c r="C86" s="133"/>
      <c r="D86" s="57">
        <v>2021</v>
      </c>
      <c r="E86" s="336">
        <f>'[1]План реализации _ 10'!E277</f>
        <v>177513.85140800275</v>
      </c>
      <c r="F86" s="336">
        <f>'[1]План реализации _ 10'!F277</f>
        <v>163090.46288000001</v>
      </c>
      <c r="G86" s="336">
        <f>'[1]План реализации _ 10'!G277</f>
        <v>0</v>
      </c>
      <c r="H86" s="336">
        <f>'[1]План реализации _ 10'!H277</f>
        <v>14423.388528002741</v>
      </c>
      <c r="I86" s="336">
        <f>'[1]План реализации _ 10'!I277</f>
        <v>0</v>
      </c>
      <c r="J86" s="56"/>
      <c r="K86" s="56"/>
    </row>
    <row r="87" spans="1:11" x14ac:dyDescent="0.25">
      <c r="A87" s="131"/>
      <c r="B87" s="338"/>
      <c r="C87" s="133"/>
      <c r="D87" s="57">
        <v>2022</v>
      </c>
      <c r="E87" s="336">
        <f>'[1]План реализации _ 10'!E278</f>
        <v>6000</v>
      </c>
      <c r="F87" s="336">
        <f>'[1]План реализации _ 10'!F278</f>
        <v>6000</v>
      </c>
      <c r="G87" s="336">
        <f>'[1]План реализации _ 10'!G278</f>
        <v>0</v>
      </c>
      <c r="H87" s="336">
        <f>'[1]План реализации _ 10'!H278</f>
        <v>0</v>
      </c>
      <c r="I87" s="336">
        <f>'[1]План реализации _ 10'!I278</f>
        <v>0</v>
      </c>
      <c r="J87" s="56"/>
      <c r="K87" s="56"/>
    </row>
    <row r="88" spans="1:11" x14ac:dyDescent="0.25">
      <c r="A88" s="131"/>
      <c r="B88" s="338"/>
      <c r="C88" s="133"/>
      <c r="D88" s="57">
        <v>2023</v>
      </c>
      <c r="E88" s="336">
        <f>'[1]План реализации _ 10'!E279</f>
        <v>6000</v>
      </c>
      <c r="F88" s="336">
        <f>'[1]План реализации _ 10'!F279</f>
        <v>6000</v>
      </c>
      <c r="G88" s="336">
        <f>'[1]План реализации _ 10'!G279</f>
        <v>0</v>
      </c>
      <c r="H88" s="336">
        <f>'[1]План реализации _ 10'!H279</f>
        <v>0</v>
      </c>
      <c r="I88" s="336">
        <f>'[1]План реализации _ 10'!I279</f>
        <v>0</v>
      </c>
      <c r="J88" s="56"/>
      <c r="K88" s="56"/>
    </row>
    <row r="89" spans="1:11" x14ac:dyDescent="0.25">
      <c r="A89" s="131"/>
      <c r="B89" s="338"/>
      <c r="C89" s="133"/>
      <c r="D89" s="57">
        <v>2024</v>
      </c>
      <c r="E89" s="336">
        <f>'[1]План реализации _ 10'!E280</f>
        <v>6000</v>
      </c>
      <c r="F89" s="336">
        <f>'[1]План реализации _ 10'!F280</f>
        <v>6000</v>
      </c>
      <c r="G89" s="336">
        <f>'[1]План реализации _ 10'!G280</f>
        <v>0</v>
      </c>
      <c r="H89" s="336">
        <f>'[1]План реализации _ 10'!H280</f>
        <v>0</v>
      </c>
      <c r="I89" s="336">
        <f>'[1]План реализации _ 10'!I280</f>
        <v>0</v>
      </c>
      <c r="J89" s="56"/>
      <c r="K89" s="56"/>
    </row>
    <row r="90" spans="1:11" x14ac:dyDescent="0.25">
      <c r="A90" s="131"/>
      <c r="B90" s="338"/>
      <c r="C90" s="133"/>
      <c r="D90" s="57">
        <v>2025</v>
      </c>
      <c r="E90" s="336">
        <f>'[1]План реализации _ 10'!E281</f>
        <v>6000</v>
      </c>
      <c r="F90" s="336">
        <f>'[1]План реализации _ 10'!F281</f>
        <v>6000</v>
      </c>
      <c r="G90" s="336">
        <f>'[1]План реализации _ 10'!G281</f>
        <v>0</v>
      </c>
      <c r="H90" s="336">
        <f>'[1]План реализации _ 10'!H281</f>
        <v>0</v>
      </c>
      <c r="I90" s="336">
        <f>'[1]План реализации _ 10'!I281</f>
        <v>0</v>
      </c>
      <c r="J90" s="56"/>
      <c r="K90" s="56"/>
    </row>
    <row r="91" spans="1:11" ht="19.5" customHeight="1" x14ac:dyDescent="0.25">
      <c r="A91" s="131" t="s">
        <v>246</v>
      </c>
      <c r="B91" s="338" t="s">
        <v>102</v>
      </c>
      <c r="C91" s="133" t="s">
        <v>103</v>
      </c>
      <c r="D91" s="57" t="s">
        <v>9</v>
      </c>
      <c r="E91" s="335">
        <f>'[1]План реализации _ 10'!E366</f>
        <v>841463.16291684215</v>
      </c>
      <c r="F91" s="335">
        <f>'[1]План реализации _ 10'!F366</f>
        <v>322883.04746000003</v>
      </c>
      <c r="G91" s="335">
        <f>'[1]План реализации _ 10'!G366</f>
        <v>502391</v>
      </c>
      <c r="H91" s="335">
        <f>'[1]План реализации _ 10'!H366</f>
        <v>16189.115456842106</v>
      </c>
      <c r="I91" s="335">
        <f>'[1]План реализации _ 10'!I366</f>
        <v>0</v>
      </c>
      <c r="J91" s="56" t="s">
        <v>247</v>
      </c>
      <c r="K91" s="56" t="s">
        <v>298</v>
      </c>
    </row>
    <row r="92" spans="1:11" ht="19.5" customHeight="1" x14ac:dyDescent="0.25">
      <c r="A92" s="131"/>
      <c r="B92" s="338"/>
      <c r="C92" s="133"/>
      <c r="D92" s="57">
        <v>2021</v>
      </c>
      <c r="E92" s="335">
        <f>'[1]План реализации _ 10'!E367</f>
        <v>277471.33299000002</v>
      </c>
      <c r="F92" s="335">
        <f>'[1]План реализации _ 10'!F367</f>
        <v>19160.860530000002</v>
      </c>
      <c r="G92" s="335">
        <f>'[1]План реализации _ 10'!G367</f>
        <v>257488.7</v>
      </c>
      <c r="H92" s="335">
        <f>'[1]План реализации _ 10'!H367</f>
        <v>821.77245999999991</v>
      </c>
      <c r="I92" s="335">
        <f>'[1]План реализации _ 10'!I367</f>
        <v>0</v>
      </c>
      <c r="J92" s="56"/>
      <c r="K92" s="56"/>
    </row>
    <row r="93" spans="1:11" ht="19.5" customHeight="1" x14ac:dyDescent="0.25">
      <c r="A93" s="131"/>
      <c r="B93" s="338"/>
      <c r="C93" s="133"/>
      <c r="D93" s="57">
        <v>2022</v>
      </c>
      <c r="E93" s="335">
        <f>'[1]План реализации _ 10'!E368</f>
        <v>420368.93519000005</v>
      </c>
      <c r="F93" s="335">
        <f>'[1]План реализации _ 10'!F368</f>
        <v>287896.88693000004</v>
      </c>
      <c r="G93" s="335">
        <f>'[1]План реализации _ 10'!G368</f>
        <v>117511.3</v>
      </c>
      <c r="H93" s="335">
        <f>'[1]План реализации _ 10'!H368</f>
        <v>14960.74826</v>
      </c>
      <c r="I93" s="335">
        <f>'[1]План реализации _ 10'!I368</f>
        <v>0</v>
      </c>
      <c r="J93" s="56"/>
      <c r="K93" s="56"/>
    </row>
    <row r="94" spans="1:11" ht="19.5" customHeight="1" x14ac:dyDescent="0.25">
      <c r="A94" s="131"/>
      <c r="B94" s="338"/>
      <c r="C94" s="133"/>
      <c r="D94" s="57">
        <v>2023</v>
      </c>
      <c r="E94" s="335">
        <f>'[1]План реализации _ 10'!E369</f>
        <v>139572.89473684211</v>
      </c>
      <c r="F94" s="335">
        <f>'[1]План реализации _ 10'!F369</f>
        <v>11775.3</v>
      </c>
      <c r="G94" s="335">
        <f>'[1]План реализации _ 10'!G369</f>
        <v>127391</v>
      </c>
      <c r="H94" s="335">
        <f>'[1]План реализации _ 10'!H369</f>
        <v>406.59473684210525</v>
      </c>
      <c r="I94" s="335">
        <f>'[1]План реализации _ 10'!I369</f>
        <v>0</v>
      </c>
      <c r="J94" s="56"/>
      <c r="K94" s="56"/>
    </row>
    <row r="95" spans="1:11" ht="19.5" customHeight="1" x14ac:dyDescent="0.25">
      <c r="A95" s="131"/>
      <c r="B95" s="338"/>
      <c r="C95" s="133"/>
      <c r="D95" s="57">
        <v>2024</v>
      </c>
      <c r="E95" s="335">
        <f>'[1]План реализации _ 10'!E370</f>
        <v>4050</v>
      </c>
      <c r="F95" s="335">
        <f>'[1]План реализации _ 10'!F370</f>
        <v>4050</v>
      </c>
      <c r="G95" s="335">
        <f>'[1]План реализации _ 10'!G370</f>
        <v>0</v>
      </c>
      <c r="H95" s="335">
        <f>'[1]План реализации _ 10'!H370</f>
        <v>0</v>
      </c>
      <c r="I95" s="335">
        <f>'[1]План реализации _ 10'!I370</f>
        <v>0</v>
      </c>
      <c r="J95" s="56"/>
      <c r="K95" s="56"/>
    </row>
    <row r="96" spans="1:11" ht="19.5" customHeight="1" x14ac:dyDescent="0.25">
      <c r="A96" s="131"/>
      <c r="B96" s="338"/>
      <c r="C96" s="133"/>
      <c r="D96" s="57">
        <v>2025</v>
      </c>
      <c r="E96" s="335">
        <f>'[1]План реализации _ 10'!E371</f>
        <v>0</v>
      </c>
      <c r="F96" s="335">
        <f>'[1]План реализации _ 10'!F371</f>
        <v>0</v>
      </c>
      <c r="G96" s="335">
        <f>'[1]План реализации _ 10'!G371</f>
        <v>0</v>
      </c>
      <c r="H96" s="335">
        <f>'[1]План реализации _ 10'!H371</f>
        <v>0</v>
      </c>
      <c r="I96" s="335">
        <f>'[1]План реализации _ 10'!I371</f>
        <v>0</v>
      </c>
      <c r="J96" s="56"/>
      <c r="K96" s="56"/>
    </row>
    <row r="97" spans="1:11" x14ac:dyDescent="0.25">
      <c r="A97" s="339" t="s">
        <v>261</v>
      </c>
      <c r="B97" s="340" t="s">
        <v>299</v>
      </c>
      <c r="C97" s="341" t="s">
        <v>62</v>
      </c>
      <c r="D97" s="342" t="s">
        <v>9</v>
      </c>
      <c r="E97" s="343">
        <f t="shared" ref="E97:E114" si="4">SUM(F97:I97)</f>
        <v>204494.43990999996</v>
      </c>
      <c r="F97" s="343">
        <f>SUM(F98:F102)</f>
        <v>204494.43990999996</v>
      </c>
      <c r="G97" s="344">
        <f>SUM(G98:G102)</f>
        <v>0</v>
      </c>
      <c r="H97" s="344">
        <f>SUM(H98:H102)</f>
        <v>0</v>
      </c>
      <c r="I97" s="344">
        <f>SUM(I98:I102)</f>
        <v>0</v>
      </c>
      <c r="J97" s="345"/>
      <c r="K97" s="346" t="s">
        <v>65</v>
      </c>
    </row>
    <row r="98" spans="1:11" x14ac:dyDescent="0.25">
      <c r="A98" s="339"/>
      <c r="B98" s="340"/>
      <c r="C98" s="341"/>
      <c r="D98" s="342">
        <v>2021</v>
      </c>
      <c r="E98" s="343">
        <f t="shared" si="4"/>
        <v>39008.536670000001</v>
      </c>
      <c r="F98" s="344">
        <f>'[1]План реализации _ 10'!F409</f>
        <v>39008.536670000001</v>
      </c>
      <c r="G98" s="344">
        <f t="shared" ref="G98:I102" si="5">G104</f>
        <v>0</v>
      </c>
      <c r="H98" s="344">
        <f t="shared" si="5"/>
        <v>0</v>
      </c>
      <c r="I98" s="344">
        <f t="shared" si="5"/>
        <v>0</v>
      </c>
      <c r="J98" s="345"/>
      <c r="K98" s="346"/>
    </row>
    <row r="99" spans="1:11" x14ac:dyDescent="0.25">
      <c r="A99" s="339"/>
      <c r="B99" s="340"/>
      <c r="C99" s="341"/>
      <c r="D99" s="342">
        <v>2022</v>
      </c>
      <c r="E99" s="343">
        <f t="shared" si="4"/>
        <v>35824.54262</v>
      </c>
      <c r="F99" s="344">
        <f>'[1]План реализации _ 10'!F410</f>
        <v>35824.54262</v>
      </c>
      <c r="G99" s="344">
        <f t="shared" si="5"/>
        <v>0</v>
      </c>
      <c r="H99" s="344">
        <f t="shared" si="5"/>
        <v>0</v>
      </c>
      <c r="I99" s="344">
        <f t="shared" si="5"/>
        <v>0</v>
      </c>
      <c r="J99" s="345"/>
      <c r="K99" s="346"/>
    </row>
    <row r="100" spans="1:11" x14ac:dyDescent="0.25">
      <c r="A100" s="339"/>
      <c r="B100" s="340"/>
      <c r="C100" s="341"/>
      <c r="D100" s="342">
        <v>2023</v>
      </c>
      <c r="E100" s="343">
        <f t="shared" si="4"/>
        <v>35824.54262</v>
      </c>
      <c r="F100" s="344">
        <f>'[1]План реализации _ 10'!F411</f>
        <v>35824.54262</v>
      </c>
      <c r="G100" s="344">
        <f t="shared" si="5"/>
        <v>0</v>
      </c>
      <c r="H100" s="344">
        <f t="shared" si="5"/>
        <v>0</v>
      </c>
      <c r="I100" s="344">
        <f t="shared" si="5"/>
        <v>0</v>
      </c>
      <c r="J100" s="345"/>
      <c r="K100" s="346"/>
    </row>
    <row r="101" spans="1:11" x14ac:dyDescent="0.25">
      <c r="A101" s="339"/>
      <c r="B101" s="340"/>
      <c r="C101" s="341"/>
      <c r="D101" s="342">
        <v>2024</v>
      </c>
      <c r="E101" s="343">
        <f t="shared" si="4"/>
        <v>46918.409</v>
      </c>
      <c r="F101" s="344">
        <f>'[1]План реализации _ 10'!F412</f>
        <v>46918.409</v>
      </c>
      <c r="G101" s="344">
        <f t="shared" si="5"/>
        <v>0</v>
      </c>
      <c r="H101" s="344">
        <f t="shared" si="5"/>
        <v>0</v>
      </c>
      <c r="I101" s="344">
        <f t="shared" si="5"/>
        <v>0</v>
      </c>
      <c r="J101" s="345"/>
      <c r="K101" s="346"/>
    </row>
    <row r="102" spans="1:11" x14ac:dyDescent="0.25">
      <c r="A102" s="339"/>
      <c r="B102" s="340"/>
      <c r="C102" s="341"/>
      <c r="D102" s="342">
        <v>2025</v>
      </c>
      <c r="E102" s="343">
        <f t="shared" si="4"/>
        <v>46918.409</v>
      </c>
      <c r="F102" s="344">
        <f>'[1]План реализации _ 10'!F413</f>
        <v>46918.409</v>
      </c>
      <c r="G102" s="344">
        <f t="shared" si="5"/>
        <v>0</v>
      </c>
      <c r="H102" s="344">
        <f t="shared" si="5"/>
        <v>0</v>
      </c>
      <c r="I102" s="344">
        <f t="shared" si="5"/>
        <v>0</v>
      </c>
      <c r="J102" s="345"/>
      <c r="K102" s="346"/>
    </row>
    <row r="103" spans="1:11" hidden="1" x14ac:dyDescent="0.25">
      <c r="A103" s="339" t="s">
        <v>263</v>
      </c>
      <c r="B103" s="338" t="s">
        <v>300</v>
      </c>
      <c r="C103" s="341" t="s">
        <v>62</v>
      </c>
      <c r="D103" s="342" t="s">
        <v>9</v>
      </c>
      <c r="E103" s="343">
        <f t="shared" si="4"/>
        <v>234932.80499999999</v>
      </c>
      <c r="F103" s="343">
        <f>SUM(F104:F108)</f>
        <v>234932.80499999999</v>
      </c>
      <c r="G103" s="343">
        <f>SUM(G104:G108)</f>
        <v>0</v>
      </c>
      <c r="H103" s="343">
        <f>SUM(H104:H108)</f>
        <v>0</v>
      </c>
      <c r="I103" s="343">
        <f>SUM(I104:I108)</f>
        <v>0</v>
      </c>
      <c r="J103" s="56" t="s">
        <v>301</v>
      </c>
      <c r="K103" s="346" t="s">
        <v>302</v>
      </c>
    </row>
    <row r="104" spans="1:11" hidden="1" x14ac:dyDescent="0.25">
      <c r="A104" s="339"/>
      <c r="B104" s="338"/>
      <c r="C104" s="341"/>
      <c r="D104" s="342">
        <v>2021</v>
      </c>
      <c r="E104" s="343">
        <f t="shared" si="4"/>
        <v>47259.169000000002</v>
      </c>
      <c r="F104" s="344">
        <f t="shared" ref="F104:I108" si="6">F110</f>
        <v>47259.169000000002</v>
      </c>
      <c r="G104" s="344">
        <f t="shared" si="6"/>
        <v>0</v>
      </c>
      <c r="H104" s="344">
        <f t="shared" si="6"/>
        <v>0</v>
      </c>
      <c r="I104" s="344">
        <f t="shared" si="6"/>
        <v>0</v>
      </c>
      <c r="J104" s="56"/>
      <c r="K104" s="346"/>
    </row>
    <row r="105" spans="1:11" hidden="1" x14ac:dyDescent="0.25">
      <c r="A105" s="339"/>
      <c r="B105" s="338"/>
      <c r="C105" s="341"/>
      <c r="D105" s="342">
        <v>2022</v>
      </c>
      <c r="E105" s="343">
        <f t="shared" si="4"/>
        <v>46918.409</v>
      </c>
      <c r="F105" s="344">
        <f t="shared" si="6"/>
        <v>46918.409</v>
      </c>
      <c r="G105" s="344">
        <f t="shared" si="6"/>
        <v>0</v>
      </c>
      <c r="H105" s="344">
        <f t="shared" si="6"/>
        <v>0</v>
      </c>
      <c r="I105" s="344">
        <f t="shared" si="6"/>
        <v>0</v>
      </c>
      <c r="J105" s="56"/>
      <c r="K105" s="346"/>
    </row>
    <row r="106" spans="1:11" hidden="1" x14ac:dyDescent="0.25">
      <c r="A106" s="339"/>
      <c r="B106" s="338"/>
      <c r="C106" s="341"/>
      <c r="D106" s="342">
        <v>2023</v>
      </c>
      <c r="E106" s="343">
        <f t="shared" si="4"/>
        <v>46918.409</v>
      </c>
      <c r="F106" s="344">
        <f t="shared" si="6"/>
        <v>46918.409</v>
      </c>
      <c r="G106" s="344">
        <f t="shared" si="6"/>
        <v>0</v>
      </c>
      <c r="H106" s="344">
        <f t="shared" si="6"/>
        <v>0</v>
      </c>
      <c r="I106" s="344">
        <f t="shared" si="6"/>
        <v>0</v>
      </c>
      <c r="J106" s="56"/>
      <c r="K106" s="346"/>
    </row>
    <row r="107" spans="1:11" hidden="1" x14ac:dyDescent="0.25">
      <c r="A107" s="339"/>
      <c r="B107" s="338"/>
      <c r="C107" s="341"/>
      <c r="D107" s="342">
        <v>2024</v>
      </c>
      <c r="E107" s="343">
        <f t="shared" si="4"/>
        <v>46918.409</v>
      </c>
      <c r="F107" s="344">
        <f t="shared" si="6"/>
        <v>46918.409</v>
      </c>
      <c r="G107" s="344">
        <f t="shared" si="6"/>
        <v>0</v>
      </c>
      <c r="H107" s="344">
        <f t="shared" si="6"/>
        <v>0</v>
      </c>
      <c r="I107" s="344">
        <f t="shared" si="6"/>
        <v>0</v>
      </c>
      <c r="J107" s="56"/>
      <c r="K107" s="346"/>
    </row>
    <row r="108" spans="1:11" hidden="1" x14ac:dyDescent="0.25">
      <c r="A108" s="339"/>
      <c r="B108" s="338"/>
      <c r="C108" s="341"/>
      <c r="D108" s="342">
        <v>2025</v>
      </c>
      <c r="E108" s="343">
        <f t="shared" si="4"/>
        <v>46918.409</v>
      </c>
      <c r="F108" s="344">
        <f t="shared" si="6"/>
        <v>46918.409</v>
      </c>
      <c r="G108" s="344">
        <f t="shared" si="6"/>
        <v>0</v>
      </c>
      <c r="H108" s="344">
        <f t="shared" si="6"/>
        <v>0</v>
      </c>
      <c r="I108" s="344">
        <f t="shared" si="6"/>
        <v>0</v>
      </c>
      <c r="J108" s="56"/>
      <c r="K108" s="346"/>
    </row>
    <row r="109" spans="1:11" hidden="1" x14ac:dyDescent="0.25">
      <c r="A109" s="131" t="s">
        <v>303</v>
      </c>
      <c r="B109" s="338" t="s">
        <v>304</v>
      </c>
      <c r="C109" s="133" t="s">
        <v>62</v>
      </c>
      <c r="D109" s="57" t="s">
        <v>9</v>
      </c>
      <c r="E109" s="335">
        <f t="shared" si="4"/>
        <v>234932.80499999999</v>
      </c>
      <c r="F109" s="335">
        <f>SUM(F110:F114)</f>
        <v>234932.80499999999</v>
      </c>
      <c r="G109" s="336">
        <f>SUM(G110:G114)</f>
        <v>0</v>
      </c>
      <c r="H109" s="336">
        <f>SUM(H110:H114)</f>
        <v>0</v>
      </c>
      <c r="I109" s="336">
        <f>SUM(I110:I114)</f>
        <v>0</v>
      </c>
      <c r="J109" s="56" t="s">
        <v>305</v>
      </c>
      <c r="K109" s="56" t="s">
        <v>302</v>
      </c>
    </row>
    <row r="110" spans="1:11" hidden="1" x14ac:dyDescent="0.25">
      <c r="A110" s="131"/>
      <c r="B110" s="338"/>
      <c r="C110" s="133"/>
      <c r="D110" s="57">
        <v>2021</v>
      </c>
      <c r="E110" s="335">
        <f t="shared" si="4"/>
        <v>47259.169000000002</v>
      </c>
      <c r="F110" s="336">
        <v>47259.169000000002</v>
      </c>
      <c r="G110" s="336">
        <v>0</v>
      </c>
      <c r="H110" s="336">
        <v>0</v>
      </c>
      <c r="I110" s="336">
        <v>0</v>
      </c>
      <c r="J110" s="56"/>
      <c r="K110" s="56"/>
    </row>
    <row r="111" spans="1:11" hidden="1" x14ac:dyDescent="0.25">
      <c r="A111" s="131"/>
      <c r="B111" s="338"/>
      <c r="C111" s="133"/>
      <c r="D111" s="57">
        <v>2022</v>
      </c>
      <c r="E111" s="335">
        <f t="shared" si="4"/>
        <v>46918.409</v>
      </c>
      <c r="F111" s="336">
        <v>46918.409</v>
      </c>
      <c r="G111" s="336">
        <v>0</v>
      </c>
      <c r="H111" s="336">
        <v>0</v>
      </c>
      <c r="I111" s="336">
        <v>0</v>
      </c>
      <c r="J111" s="56"/>
      <c r="K111" s="56"/>
    </row>
    <row r="112" spans="1:11" hidden="1" x14ac:dyDescent="0.25">
      <c r="A112" s="131"/>
      <c r="B112" s="338"/>
      <c r="C112" s="133"/>
      <c r="D112" s="57">
        <v>2023</v>
      </c>
      <c r="E112" s="335">
        <f t="shared" si="4"/>
        <v>46918.409</v>
      </c>
      <c r="F112" s="336">
        <v>46918.409</v>
      </c>
      <c r="G112" s="336">
        <v>0</v>
      </c>
      <c r="H112" s="336">
        <v>0</v>
      </c>
      <c r="I112" s="336">
        <v>0</v>
      </c>
      <c r="J112" s="56"/>
      <c r="K112" s="56"/>
    </row>
    <row r="113" spans="1:11" hidden="1" x14ac:dyDescent="0.25">
      <c r="A113" s="131"/>
      <c r="B113" s="338"/>
      <c r="C113" s="133"/>
      <c r="D113" s="57">
        <v>2024</v>
      </c>
      <c r="E113" s="335">
        <f t="shared" si="4"/>
        <v>46918.409</v>
      </c>
      <c r="F113" s="336">
        <v>46918.409</v>
      </c>
      <c r="G113" s="336">
        <v>0</v>
      </c>
      <c r="H113" s="336">
        <v>0</v>
      </c>
      <c r="I113" s="336">
        <v>0</v>
      </c>
      <c r="J113" s="56"/>
      <c r="K113" s="56"/>
    </row>
    <row r="114" spans="1:11" hidden="1" x14ac:dyDescent="0.25">
      <c r="A114" s="131"/>
      <c r="B114" s="338"/>
      <c r="C114" s="133"/>
      <c r="D114" s="57">
        <v>2025</v>
      </c>
      <c r="E114" s="335">
        <f t="shared" si="4"/>
        <v>46918.409</v>
      </c>
      <c r="F114" s="336">
        <v>46918.409</v>
      </c>
      <c r="G114" s="336">
        <v>0</v>
      </c>
      <c r="H114" s="336">
        <v>0</v>
      </c>
      <c r="I114" s="336">
        <v>0</v>
      </c>
      <c r="J114" s="56"/>
      <c r="K114" s="56"/>
    </row>
  </sheetData>
  <mergeCells count="98">
    <mergeCell ref="A109:A114"/>
    <mergeCell ref="B109:B114"/>
    <mergeCell ref="C109:C114"/>
    <mergeCell ref="J109:J114"/>
    <mergeCell ref="K109:K114"/>
    <mergeCell ref="A97:A102"/>
    <mergeCell ref="B97:B102"/>
    <mergeCell ref="C97:C102"/>
    <mergeCell ref="J97:J102"/>
    <mergeCell ref="K97:K102"/>
    <mergeCell ref="A103:A108"/>
    <mergeCell ref="B103:B108"/>
    <mergeCell ref="C103:C108"/>
    <mergeCell ref="J103:J108"/>
    <mergeCell ref="K103:K108"/>
    <mergeCell ref="A85:A90"/>
    <mergeCell ref="B85:B90"/>
    <mergeCell ref="C85:C90"/>
    <mergeCell ref="J85:J90"/>
    <mergeCell ref="K85:K90"/>
    <mergeCell ref="A91:A96"/>
    <mergeCell ref="B91:B96"/>
    <mergeCell ref="C91:C96"/>
    <mergeCell ref="J91:J96"/>
    <mergeCell ref="K91:K96"/>
    <mergeCell ref="A73:A78"/>
    <mergeCell ref="B73:B78"/>
    <mergeCell ref="C73:C78"/>
    <mergeCell ref="J73:J78"/>
    <mergeCell ref="K73:K78"/>
    <mergeCell ref="A79:A84"/>
    <mergeCell ref="B79:B84"/>
    <mergeCell ref="C79:C84"/>
    <mergeCell ref="J79:J84"/>
    <mergeCell ref="K79:K84"/>
    <mergeCell ref="A61:A66"/>
    <mergeCell ref="B61:B66"/>
    <mergeCell ref="C61:C66"/>
    <mergeCell ref="J61:J66"/>
    <mergeCell ref="K61:K66"/>
    <mergeCell ref="A67:A72"/>
    <mergeCell ref="B67:B72"/>
    <mergeCell ref="C67:C72"/>
    <mergeCell ref="J67:J72"/>
    <mergeCell ref="K67:K72"/>
    <mergeCell ref="A49:A54"/>
    <mergeCell ref="B49:B54"/>
    <mergeCell ref="C49:C54"/>
    <mergeCell ref="J49:J54"/>
    <mergeCell ref="K49:K54"/>
    <mergeCell ref="A55:A60"/>
    <mergeCell ref="B55:B60"/>
    <mergeCell ref="C55:C60"/>
    <mergeCell ref="J55:J60"/>
    <mergeCell ref="K55:K60"/>
    <mergeCell ref="A37:A42"/>
    <mergeCell ref="B37:B42"/>
    <mergeCell ref="C37:C42"/>
    <mergeCell ref="J37:J42"/>
    <mergeCell ref="K37:K42"/>
    <mergeCell ref="A43:A48"/>
    <mergeCell ref="B43:B48"/>
    <mergeCell ref="C43:C48"/>
    <mergeCell ref="J43:J48"/>
    <mergeCell ref="K43:K48"/>
    <mergeCell ref="L25:N30"/>
    <mergeCell ref="A31:A36"/>
    <mergeCell ref="B31:B36"/>
    <mergeCell ref="C31:C36"/>
    <mergeCell ref="J31:J36"/>
    <mergeCell ref="K31:K36"/>
    <mergeCell ref="A19:A24"/>
    <mergeCell ref="B19:B24"/>
    <mergeCell ref="C19:C24"/>
    <mergeCell ref="J19:J24"/>
    <mergeCell ref="K19:K24"/>
    <mergeCell ref="A25:A30"/>
    <mergeCell ref="B25:B30"/>
    <mergeCell ref="C25:C30"/>
    <mergeCell ref="J25:J30"/>
    <mergeCell ref="K25:K30"/>
    <mergeCell ref="A7:A12"/>
    <mergeCell ref="B7:B12"/>
    <mergeCell ref="C7:C12"/>
    <mergeCell ref="J7:J12"/>
    <mergeCell ref="K7:K12"/>
    <mergeCell ref="A13:A18"/>
    <mergeCell ref="B13:B18"/>
    <mergeCell ref="C13:C18"/>
    <mergeCell ref="J13:J18"/>
    <mergeCell ref="K13:K18"/>
    <mergeCell ref="A3:K3"/>
    <mergeCell ref="A5:A6"/>
    <mergeCell ref="B5:B6"/>
    <mergeCell ref="C5:C6"/>
    <mergeCell ref="D5:I5"/>
    <mergeCell ref="J5:J6"/>
    <mergeCell ref="K5:K6"/>
  </mergeCells>
  <pageMargins left="0.39" right="0.21" top="0.55000000000000004" bottom="0.44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61"/>
  <sheetViews>
    <sheetView topLeftCell="A22" zoomScale="87" zoomScaleNormal="87" workbookViewId="0">
      <selection activeCell="D47" sqref="D47:D55"/>
    </sheetView>
  </sheetViews>
  <sheetFormatPr defaultRowHeight="15" x14ac:dyDescent="0.25"/>
  <cols>
    <col min="1" max="1" width="8" style="39" customWidth="1"/>
    <col min="2" max="2" width="34.7109375" style="39" customWidth="1"/>
    <col min="3" max="3" width="18.42578125" style="39" customWidth="1"/>
    <col min="4" max="4" width="18.28515625" style="40" customWidth="1"/>
    <col min="5" max="5" width="18.28515625" style="39" customWidth="1"/>
    <col min="6" max="6" width="18.5703125" style="40" customWidth="1"/>
    <col min="7" max="7" width="13.140625" style="39" customWidth="1"/>
    <col min="8" max="8" width="11" style="38" customWidth="1"/>
    <col min="9" max="9" width="10.28515625" style="38" customWidth="1"/>
    <col min="10" max="10" width="10.28515625" style="38" bestFit="1" customWidth="1"/>
    <col min="11" max="11" width="9.28515625" style="38" bestFit="1" customWidth="1"/>
    <col min="12" max="12" width="11.5703125" style="38" customWidth="1"/>
    <col min="257" max="257" width="8" customWidth="1"/>
    <col min="258" max="258" width="34.7109375" customWidth="1"/>
    <col min="259" max="259" width="18.42578125" customWidth="1"/>
    <col min="260" max="261" width="18.28515625" customWidth="1"/>
    <col min="262" max="262" width="18.5703125" customWidth="1"/>
    <col min="263" max="263" width="13.140625" customWidth="1"/>
    <col min="264" max="264" width="11" customWidth="1"/>
    <col min="265" max="265" width="10.28515625" customWidth="1"/>
    <col min="266" max="266" width="10.28515625" bestFit="1" customWidth="1"/>
    <col min="267" max="267" width="9.28515625" bestFit="1" customWidth="1"/>
    <col min="268" max="268" width="11.5703125" customWidth="1"/>
    <col min="513" max="513" width="8" customWidth="1"/>
    <col min="514" max="514" width="34.7109375" customWidth="1"/>
    <col min="515" max="515" width="18.42578125" customWidth="1"/>
    <col min="516" max="517" width="18.28515625" customWidth="1"/>
    <col min="518" max="518" width="18.5703125" customWidth="1"/>
    <col min="519" max="519" width="13.140625" customWidth="1"/>
    <col min="520" max="520" width="11" customWidth="1"/>
    <col min="521" max="521" width="10.28515625" customWidth="1"/>
    <col min="522" max="522" width="10.28515625" bestFit="1" customWidth="1"/>
    <col min="523" max="523" width="9.28515625" bestFit="1" customWidth="1"/>
    <col min="524" max="524" width="11.5703125" customWidth="1"/>
    <col min="769" max="769" width="8" customWidth="1"/>
    <col min="770" max="770" width="34.7109375" customWidth="1"/>
    <col min="771" max="771" width="18.42578125" customWidth="1"/>
    <col min="772" max="773" width="18.28515625" customWidth="1"/>
    <col min="774" max="774" width="18.5703125" customWidth="1"/>
    <col min="775" max="775" width="13.140625" customWidth="1"/>
    <col min="776" max="776" width="11" customWidth="1"/>
    <col min="777" max="777" width="10.28515625" customWidth="1"/>
    <col min="778" max="778" width="10.28515625" bestFit="1" customWidth="1"/>
    <col min="779" max="779" width="9.28515625" bestFit="1" customWidth="1"/>
    <col min="780" max="780" width="11.5703125" customWidth="1"/>
    <col min="1025" max="1025" width="8" customWidth="1"/>
    <col min="1026" max="1026" width="34.7109375" customWidth="1"/>
    <col min="1027" max="1027" width="18.42578125" customWidth="1"/>
    <col min="1028" max="1029" width="18.28515625" customWidth="1"/>
    <col min="1030" max="1030" width="18.5703125" customWidth="1"/>
    <col min="1031" max="1031" width="13.140625" customWidth="1"/>
    <col min="1032" max="1032" width="11" customWidth="1"/>
    <col min="1033" max="1033" width="10.28515625" customWidth="1"/>
    <col min="1034" max="1034" width="10.28515625" bestFit="1" customWidth="1"/>
    <col min="1035" max="1035" width="9.28515625" bestFit="1" customWidth="1"/>
    <col min="1036" max="1036" width="11.5703125" customWidth="1"/>
    <col min="1281" max="1281" width="8" customWidth="1"/>
    <col min="1282" max="1282" width="34.7109375" customWidth="1"/>
    <col min="1283" max="1283" width="18.42578125" customWidth="1"/>
    <col min="1284" max="1285" width="18.28515625" customWidth="1"/>
    <col min="1286" max="1286" width="18.5703125" customWidth="1"/>
    <col min="1287" max="1287" width="13.140625" customWidth="1"/>
    <col min="1288" max="1288" width="11" customWidth="1"/>
    <col min="1289" max="1289" width="10.28515625" customWidth="1"/>
    <col min="1290" max="1290" width="10.28515625" bestFit="1" customWidth="1"/>
    <col min="1291" max="1291" width="9.28515625" bestFit="1" customWidth="1"/>
    <col min="1292" max="1292" width="11.5703125" customWidth="1"/>
    <col min="1537" max="1537" width="8" customWidth="1"/>
    <col min="1538" max="1538" width="34.7109375" customWidth="1"/>
    <col min="1539" max="1539" width="18.42578125" customWidth="1"/>
    <col min="1540" max="1541" width="18.28515625" customWidth="1"/>
    <col min="1542" max="1542" width="18.5703125" customWidth="1"/>
    <col min="1543" max="1543" width="13.140625" customWidth="1"/>
    <col min="1544" max="1544" width="11" customWidth="1"/>
    <col min="1545" max="1545" width="10.28515625" customWidth="1"/>
    <col min="1546" max="1546" width="10.28515625" bestFit="1" customWidth="1"/>
    <col min="1547" max="1547" width="9.28515625" bestFit="1" customWidth="1"/>
    <col min="1548" max="1548" width="11.5703125" customWidth="1"/>
    <col min="1793" max="1793" width="8" customWidth="1"/>
    <col min="1794" max="1794" width="34.7109375" customWidth="1"/>
    <col min="1795" max="1795" width="18.42578125" customWidth="1"/>
    <col min="1796" max="1797" width="18.28515625" customWidth="1"/>
    <col min="1798" max="1798" width="18.5703125" customWidth="1"/>
    <col min="1799" max="1799" width="13.140625" customWidth="1"/>
    <col min="1800" max="1800" width="11" customWidth="1"/>
    <col min="1801" max="1801" width="10.28515625" customWidth="1"/>
    <col min="1802" max="1802" width="10.28515625" bestFit="1" customWidth="1"/>
    <col min="1803" max="1803" width="9.28515625" bestFit="1" customWidth="1"/>
    <col min="1804" max="1804" width="11.5703125" customWidth="1"/>
    <col min="2049" max="2049" width="8" customWidth="1"/>
    <col min="2050" max="2050" width="34.7109375" customWidth="1"/>
    <col min="2051" max="2051" width="18.42578125" customWidth="1"/>
    <col min="2052" max="2053" width="18.28515625" customWidth="1"/>
    <col min="2054" max="2054" width="18.5703125" customWidth="1"/>
    <col min="2055" max="2055" width="13.140625" customWidth="1"/>
    <col min="2056" max="2056" width="11" customWidth="1"/>
    <col min="2057" max="2057" width="10.28515625" customWidth="1"/>
    <col min="2058" max="2058" width="10.28515625" bestFit="1" customWidth="1"/>
    <col min="2059" max="2059" width="9.28515625" bestFit="1" customWidth="1"/>
    <col min="2060" max="2060" width="11.5703125" customWidth="1"/>
    <col min="2305" max="2305" width="8" customWidth="1"/>
    <col min="2306" max="2306" width="34.7109375" customWidth="1"/>
    <col min="2307" max="2307" width="18.42578125" customWidth="1"/>
    <col min="2308" max="2309" width="18.28515625" customWidth="1"/>
    <col min="2310" max="2310" width="18.5703125" customWidth="1"/>
    <col min="2311" max="2311" width="13.140625" customWidth="1"/>
    <col min="2312" max="2312" width="11" customWidth="1"/>
    <col min="2313" max="2313" width="10.28515625" customWidth="1"/>
    <col min="2314" max="2314" width="10.28515625" bestFit="1" customWidth="1"/>
    <col min="2315" max="2315" width="9.28515625" bestFit="1" customWidth="1"/>
    <col min="2316" max="2316" width="11.5703125" customWidth="1"/>
    <col min="2561" max="2561" width="8" customWidth="1"/>
    <col min="2562" max="2562" width="34.7109375" customWidth="1"/>
    <col min="2563" max="2563" width="18.42578125" customWidth="1"/>
    <col min="2564" max="2565" width="18.28515625" customWidth="1"/>
    <col min="2566" max="2566" width="18.5703125" customWidth="1"/>
    <col min="2567" max="2567" width="13.140625" customWidth="1"/>
    <col min="2568" max="2568" width="11" customWidth="1"/>
    <col min="2569" max="2569" width="10.28515625" customWidth="1"/>
    <col min="2570" max="2570" width="10.28515625" bestFit="1" customWidth="1"/>
    <col min="2571" max="2571" width="9.28515625" bestFit="1" customWidth="1"/>
    <col min="2572" max="2572" width="11.5703125" customWidth="1"/>
    <col min="2817" max="2817" width="8" customWidth="1"/>
    <col min="2818" max="2818" width="34.7109375" customWidth="1"/>
    <col min="2819" max="2819" width="18.42578125" customWidth="1"/>
    <col min="2820" max="2821" width="18.28515625" customWidth="1"/>
    <col min="2822" max="2822" width="18.5703125" customWidth="1"/>
    <col min="2823" max="2823" width="13.140625" customWidth="1"/>
    <col min="2824" max="2824" width="11" customWidth="1"/>
    <col min="2825" max="2825" width="10.28515625" customWidth="1"/>
    <col min="2826" max="2826" width="10.28515625" bestFit="1" customWidth="1"/>
    <col min="2827" max="2827" width="9.28515625" bestFit="1" customWidth="1"/>
    <col min="2828" max="2828" width="11.5703125" customWidth="1"/>
    <col min="3073" max="3073" width="8" customWidth="1"/>
    <col min="3074" max="3074" width="34.7109375" customWidth="1"/>
    <col min="3075" max="3075" width="18.42578125" customWidth="1"/>
    <col min="3076" max="3077" width="18.28515625" customWidth="1"/>
    <col min="3078" max="3078" width="18.5703125" customWidth="1"/>
    <col min="3079" max="3079" width="13.140625" customWidth="1"/>
    <col min="3080" max="3080" width="11" customWidth="1"/>
    <col min="3081" max="3081" width="10.28515625" customWidth="1"/>
    <col min="3082" max="3082" width="10.28515625" bestFit="1" customWidth="1"/>
    <col min="3083" max="3083" width="9.28515625" bestFit="1" customWidth="1"/>
    <col min="3084" max="3084" width="11.5703125" customWidth="1"/>
    <col min="3329" max="3329" width="8" customWidth="1"/>
    <col min="3330" max="3330" width="34.7109375" customWidth="1"/>
    <col min="3331" max="3331" width="18.42578125" customWidth="1"/>
    <col min="3332" max="3333" width="18.28515625" customWidth="1"/>
    <col min="3334" max="3334" width="18.5703125" customWidth="1"/>
    <col min="3335" max="3335" width="13.140625" customWidth="1"/>
    <col min="3336" max="3336" width="11" customWidth="1"/>
    <col min="3337" max="3337" width="10.28515625" customWidth="1"/>
    <col min="3338" max="3338" width="10.28515625" bestFit="1" customWidth="1"/>
    <col min="3339" max="3339" width="9.28515625" bestFit="1" customWidth="1"/>
    <col min="3340" max="3340" width="11.5703125" customWidth="1"/>
    <col min="3585" max="3585" width="8" customWidth="1"/>
    <col min="3586" max="3586" width="34.7109375" customWidth="1"/>
    <col min="3587" max="3587" width="18.42578125" customWidth="1"/>
    <col min="3588" max="3589" width="18.28515625" customWidth="1"/>
    <col min="3590" max="3590" width="18.5703125" customWidth="1"/>
    <col min="3591" max="3591" width="13.140625" customWidth="1"/>
    <col min="3592" max="3592" width="11" customWidth="1"/>
    <col min="3593" max="3593" width="10.28515625" customWidth="1"/>
    <col min="3594" max="3594" width="10.28515625" bestFit="1" customWidth="1"/>
    <col min="3595" max="3595" width="9.28515625" bestFit="1" customWidth="1"/>
    <col min="3596" max="3596" width="11.5703125" customWidth="1"/>
    <col min="3841" max="3841" width="8" customWidth="1"/>
    <col min="3842" max="3842" width="34.7109375" customWidth="1"/>
    <col min="3843" max="3843" width="18.42578125" customWidth="1"/>
    <col min="3844" max="3845" width="18.28515625" customWidth="1"/>
    <col min="3846" max="3846" width="18.5703125" customWidth="1"/>
    <col min="3847" max="3847" width="13.140625" customWidth="1"/>
    <col min="3848" max="3848" width="11" customWidth="1"/>
    <col min="3849" max="3849" width="10.28515625" customWidth="1"/>
    <col min="3850" max="3850" width="10.28515625" bestFit="1" customWidth="1"/>
    <col min="3851" max="3851" width="9.28515625" bestFit="1" customWidth="1"/>
    <col min="3852" max="3852" width="11.5703125" customWidth="1"/>
    <col min="4097" max="4097" width="8" customWidth="1"/>
    <col min="4098" max="4098" width="34.7109375" customWidth="1"/>
    <col min="4099" max="4099" width="18.42578125" customWidth="1"/>
    <col min="4100" max="4101" width="18.28515625" customWidth="1"/>
    <col min="4102" max="4102" width="18.5703125" customWidth="1"/>
    <col min="4103" max="4103" width="13.140625" customWidth="1"/>
    <col min="4104" max="4104" width="11" customWidth="1"/>
    <col min="4105" max="4105" width="10.28515625" customWidth="1"/>
    <col min="4106" max="4106" width="10.28515625" bestFit="1" customWidth="1"/>
    <col min="4107" max="4107" width="9.28515625" bestFit="1" customWidth="1"/>
    <col min="4108" max="4108" width="11.5703125" customWidth="1"/>
    <col min="4353" max="4353" width="8" customWidth="1"/>
    <col min="4354" max="4354" width="34.7109375" customWidth="1"/>
    <col min="4355" max="4355" width="18.42578125" customWidth="1"/>
    <col min="4356" max="4357" width="18.28515625" customWidth="1"/>
    <col min="4358" max="4358" width="18.5703125" customWidth="1"/>
    <col min="4359" max="4359" width="13.140625" customWidth="1"/>
    <col min="4360" max="4360" width="11" customWidth="1"/>
    <col min="4361" max="4361" width="10.28515625" customWidth="1"/>
    <col min="4362" max="4362" width="10.28515625" bestFit="1" customWidth="1"/>
    <col min="4363" max="4363" width="9.28515625" bestFit="1" customWidth="1"/>
    <col min="4364" max="4364" width="11.5703125" customWidth="1"/>
    <col min="4609" max="4609" width="8" customWidth="1"/>
    <col min="4610" max="4610" width="34.7109375" customWidth="1"/>
    <col min="4611" max="4611" width="18.42578125" customWidth="1"/>
    <col min="4612" max="4613" width="18.28515625" customWidth="1"/>
    <col min="4614" max="4614" width="18.5703125" customWidth="1"/>
    <col min="4615" max="4615" width="13.140625" customWidth="1"/>
    <col min="4616" max="4616" width="11" customWidth="1"/>
    <col min="4617" max="4617" width="10.28515625" customWidth="1"/>
    <col min="4618" max="4618" width="10.28515625" bestFit="1" customWidth="1"/>
    <col min="4619" max="4619" width="9.28515625" bestFit="1" customWidth="1"/>
    <col min="4620" max="4620" width="11.5703125" customWidth="1"/>
    <col min="4865" max="4865" width="8" customWidth="1"/>
    <col min="4866" max="4866" width="34.7109375" customWidth="1"/>
    <col min="4867" max="4867" width="18.42578125" customWidth="1"/>
    <col min="4868" max="4869" width="18.28515625" customWidth="1"/>
    <col min="4870" max="4870" width="18.5703125" customWidth="1"/>
    <col min="4871" max="4871" width="13.140625" customWidth="1"/>
    <col min="4872" max="4872" width="11" customWidth="1"/>
    <col min="4873" max="4873" width="10.28515625" customWidth="1"/>
    <col min="4874" max="4874" width="10.28515625" bestFit="1" customWidth="1"/>
    <col min="4875" max="4875" width="9.28515625" bestFit="1" customWidth="1"/>
    <col min="4876" max="4876" width="11.5703125" customWidth="1"/>
    <col min="5121" max="5121" width="8" customWidth="1"/>
    <col min="5122" max="5122" width="34.7109375" customWidth="1"/>
    <col min="5123" max="5123" width="18.42578125" customWidth="1"/>
    <col min="5124" max="5125" width="18.28515625" customWidth="1"/>
    <col min="5126" max="5126" width="18.5703125" customWidth="1"/>
    <col min="5127" max="5127" width="13.140625" customWidth="1"/>
    <col min="5128" max="5128" width="11" customWidth="1"/>
    <col min="5129" max="5129" width="10.28515625" customWidth="1"/>
    <col min="5130" max="5130" width="10.28515625" bestFit="1" customWidth="1"/>
    <col min="5131" max="5131" width="9.28515625" bestFit="1" customWidth="1"/>
    <col min="5132" max="5132" width="11.5703125" customWidth="1"/>
    <col min="5377" max="5377" width="8" customWidth="1"/>
    <col min="5378" max="5378" width="34.7109375" customWidth="1"/>
    <col min="5379" max="5379" width="18.42578125" customWidth="1"/>
    <col min="5380" max="5381" width="18.28515625" customWidth="1"/>
    <col min="5382" max="5382" width="18.5703125" customWidth="1"/>
    <col min="5383" max="5383" width="13.140625" customWidth="1"/>
    <col min="5384" max="5384" width="11" customWidth="1"/>
    <col min="5385" max="5385" width="10.28515625" customWidth="1"/>
    <col min="5386" max="5386" width="10.28515625" bestFit="1" customWidth="1"/>
    <col min="5387" max="5387" width="9.28515625" bestFit="1" customWidth="1"/>
    <col min="5388" max="5388" width="11.5703125" customWidth="1"/>
    <col min="5633" max="5633" width="8" customWidth="1"/>
    <col min="5634" max="5634" width="34.7109375" customWidth="1"/>
    <col min="5635" max="5635" width="18.42578125" customWidth="1"/>
    <col min="5636" max="5637" width="18.28515625" customWidth="1"/>
    <col min="5638" max="5638" width="18.5703125" customWidth="1"/>
    <col min="5639" max="5639" width="13.140625" customWidth="1"/>
    <col min="5640" max="5640" width="11" customWidth="1"/>
    <col min="5641" max="5641" width="10.28515625" customWidth="1"/>
    <col min="5642" max="5642" width="10.28515625" bestFit="1" customWidth="1"/>
    <col min="5643" max="5643" width="9.28515625" bestFit="1" customWidth="1"/>
    <col min="5644" max="5644" width="11.5703125" customWidth="1"/>
    <col min="5889" max="5889" width="8" customWidth="1"/>
    <col min="5890" max="5890" width="34.7109375" customWidth="1"/>
    <col min="5891" max="5891" width="18.42578125" customWidth="1"/>
    <col min="5892" max="5893" width="18.28515625" customWidth="1"/>
    <col min="5894" max="5894" width="18.5703125" customWidth="1"/>
    <col min="5895" max="5895" width="13.140625" customWidth="1"/>
    <col min="5896" max="5896" width="11" customWidth="1"/>
    <col min="5897" max="5897" width="10.28515625" customWidth="1"/>
    <col min="5898" max="5898" width="10.28515625" bestFit="1" customWidth="1"/>
    <col min="5899" max="5899" width="9.28515625" bestFit="1" customWidth="1"/>
    <col min="5900" max="5900" width="11.5703125" customWidth="1"/>
    <col min="6145" max="6145" width="8" customWidth="1"/>
    <col min="6146" max="6146" width="34.7109375" customWidth="1"/>
    <col min="6147" max="6147" width="18.42578125" customWidth="1"/>
    <col min="6148" max="6149" width="18.28515625" customWidth="1"/>
    <col min="6150" max="6150" width="18.5703125" customWidth="1"/>
    <col min="6151" max="6151" width="13.140625" customWidth="1"/>
    <col min="6152" max="6152" width="11" customWidth="1"/>
    <col min="6153" max="6153" width="10.28515625" customWidth="1"/>
    <col min="6154" max="6154" width="10.28515625" bestFit="1" customWidth="1"/>
    <col min="6155" max="6155" width="9.28515625" bestFit="1" customWidth="1"/>
    <col min="6156" max="6156" width="11.5703125" customWidth="1"/>
    <col min="6401" max="6401" width="8" customWidth="1"/>
    <col min="6402" max="6402" width="34.7109375" customWidth="1"/>
    <col min="6403" max="6403" width="18.42578125" customWidth="1"/>
    <col min="6404" max="6405" width="18.28515625" customWidth="1"/>
    <col min="6406" max="6406" width="18.5703125" customWidth="1"/>
    <col min="6407" max="6407" width="13.140625" customWidth="1"/>
    <col min="6408" max="6408" width="11" customWidth="1"/>
    <col min="6409" max="6409" width="10.28515625" customWidth="1"/>
    <col min="6410" max="6410" width="10.28515625" bestFit="1" customWidth="1"/>
    <col min="6411" max="6411" width="9.28515625" bestFit="1" customWidth="1"/>
    <col min="6412" max="6412" width="11.5703125" customWidth="1"/>
    <col min="6657" max="6657" width="8" customWidth="1"/>
    <col min="6658" max="6658" width="34.7109375" customWidth="1"/>
    <col min="6659" max="6659" width="18.42578125" customWidth="1"/>
    <col min="6660" max="6661" width="18.28515625" customWidth="1"/>
    <col min="6662" max="6662" width="18.5703125" customWidth="1"/>
    <col min="6663" max="6663" width="13.140625" customWidth="1"/>
    <col min="6664" max="6664" width="11" customWidth="1"/>
    <col min="6665" max="6665" width="10.28515625" customWidth="1"/>
    <col min="6666" max="6666" width="10.28515625" bestFit="1" customWidth="1"/>
    <col min="6667" max="6667" width="9.28515625" bestFit="1" customWidth="1"/>
    <col min="6668" max="6668" width="11.5703125" customWidth="1"/>
    <col min="6913" max="6913" width="8" customWidth="1"/>
    <col min="6914" max="6914" width="34.7109375" customWidth="1"/>
    <col min="6915" max="6915" width="18.42578125" customWidth="1"/>
    <col min="6916" max="6917" width="18.28515625" customWidth="1"/>
    <col min="6918" max="6918" width="18.5703125" customWidth="1"/>
    <col min="6919" max="6919" width="13.140625" customWidth="1"/>
    <col min="6920" max="6920" width="11" customWidth="1"/>
    <col min="6921" max="6921" width="10.28515625" customWidth="1"/>
    <col min="6922" max="6922" width="10.28515625" bestFit="1" customWidth="1"/>
    <col min="6923" max="6923" width="9.28515625" bestFit="1" customWidth="1"/>
    <col min="6924" max="6924" width="11.5703125" customWidth="1"/>
    <col min="7169" max="7169" width="8" customWidth="1"/>
    <col min="7170" max="7170" width="34.7109375" customWidth="1"/>
    <col min="7171" max="7171" width="18.42578125" customWidth="1"/>
    <col min="7172" max="7173" width="18.28515625" customWidth="1"/>
    <col min="7174" max="7174" width="18.5703125" customWidth="1"/>
    <col min="7175" max="7175" width="13.140625" customWidth="1"/>
    <col min="7176" max="7176" width="11" customWidth="1"/>
    <col min="7177" max="7177" width="10.28515625" customWidth="1"/>
    <col min="7178" max="7178" width="10.28515625" bestFit="1" customWidth="1"/>
    <col min="7179" max="7179" width="9.28515625" bestFit="1" customWidth="1"/>
    <col min="7180" max="7180" width="11.5703125" customWidth="1"/>
    <col min="7425" max="7425" width="8" customWidth="1"/>
    <col min="7426" max="7426" width="34.7109375" customWidth="1"/>
    <col min="7427" max="7427" width="18.42578125" customWidth="1"/>
    <col min="7428" max="7429" width="18.28515625" customWidth="1"/>
    <col min="7430" max="7430" width="18.5703125" customWidth="1"/>
    <col min="7431" max="7431" width="13.140625" customWidth="1"/>
    <col min="7432" max="7432" width="11" customWidth="1"/>
    <col min="7433" max="7433" width="10.28515625" customWidth="1"/>
    <col min="7434" max="7434" width="10.28515625" bestFit="1" customWidth="1"/>
    <col min="7435" max="7435" width="9.28515625" bestFit="1" customWidth="1"/>
    <col min="7436" max="7436" width="11.5703125" customWidth="1"/>
    <col min="7681" max="7681" width="8" customWidth="1"/>
    <col min="7682" max="7682" width="34.7109375" customWidth="1"/>
    <col min="7683" max="7683" width="18.42578125" customWidth="1"/>
    <col min="7684" max="7685" width="18.28515625" customWidth="1"/>
    <col min="7686" max="7686" width="18.5703125" customWidth="1"/>
    <col min="7687" max="7687" width="13.140625" customWidth="1"/>
    <col min="7688" max="7688" width="11" customWidth="1"/>
    <col min="7689" max="7689" width="10.28515625" customWidth="1"/>
    <col min="7690" max="7690" width="10.28515625" bestFit="1" customWidth="1"/>
    <col min="7691" max="7691" width="9.28515625" bestFit="1" customWidth="1"/>
    <col min="7692" max="7692" width="11.5703125" customWidth="1"/>
    <col min="7937" max="7937" width="8" customWidth="1"/>
    <col min="7938" max="7938" width="34.7109375" customWidth="1"/>
    <col min="7939" max="7939" width="18.42578125" customWidth="1"/>
    <col min="7940" max="7941" width="18.28515625" customWidth="1"/>
    <col min="7942" max="7942" width="18.5703125" customWidth="1"/>
    <col min="7943" max="7943" width="13.140625" customWidth="1"/>
    <col min="7944" max="7944" width="11" customWidth="1"/>
    <col min="7945" max="7945" width="10.28515625" customWidth="1"/>
    <col min="7946" max="7946" width="10.28515625" bestFit="1" customWidth="1"/>
    <col min="7947" max="7947" width="9.28515625" bestFit="1" customWidth="1"/>
    <col min="7948" max="7948" width="11.5703125" customWidth="1"/>
    <col min="8193" max="8193" width="8" customWidth="1"/>
    <col min="8194" max="8194" width="34.7109375" customWidth="1"/>
    <col min="8195" max="8195" width="18.42578125" customWidth="1"/>
    <col min="8196" max="8197" width="18.28515625" customWidth="1"/>
    <col min="8198" max="8198" width="18.5703125" customWidth="1"/>
    <col min="8199" max="8199" width="13.140625" customWidth="1"/>
    <col min="8200" max="8200" width="11" customWidth="1"/>
    <col min="8201" max="8201" width="10.28515625" customWidth="1"/>
    <col min="8202" max="8202" width="10.28515625" bestFit="1" customWidth="1"/>
    <col min="8203" max="8203" width="9.28515625" bestFit="1" customWidth="1"/>
    <col min="8204" max="8204" width="11.5703125" customWidth="1"/>
    <col min="8449" max="8449" width="8" customWidth="1"/>
    <col min="8450" max="8450" width="34.7109375" customWidth="1"/>
    <col min="8451" max="8451" width="18.42578125" customWidth="1"/>
    <col min="8452" max="8453" width="18.28515625" customWidth="1"/>
    <col min="8454" max="8454" width="18.5703125" customWidth="1"/>
    <col min="8455" max="8455" width="13.140625" customWidth="1"/>
    <col min="8456" max="8456" width="11" customWidth="1"/>
    <col min="8457" max="8457" width="10.28515625" customWidth="1"/>
    <col min="8458" max="8458" width="10.28515625" bestFit="1" customWidth="1"/>
    <col min="8459" max="8459" width="9.28515625" bestFit="1" customWidth="1"/>
    <col min="8460" max="8460" width="11.5703125" customWidth="1"/>
    <col min="8705" max="8705" width="8" customWidth="1"/>
    <col min="8706" max="8706" width="34.7109375" customWidth="1"/>
    <col min="8707" max="8707" width="18.42578125" customWidth="1"/>
    <col min="8708" max="8709" width="18.28515625" customWidth="1"/>
    <col min="8710" max="8710" width="18.5703125" customWidth="1"/>
    <col min="8711" max="8711" width="13.140625" customWidth="1"/>
    <col min="8712" max="8712" width="11" customWidth="1"/>
    <col min="8713" max="8713" width="10.28515625" customWidth="1"/>
    <col min="8714" max="8714" width="10.28515625" bestFit="1" customWidth="1"/>
    <col min="8715" max="8715" width="9.28515625" bestFit="1" customWidth="1"/>
    <col min="8716" max="8716" width="11.5703125" customWidth="1"/>
    <col min="8961" max="8961" width="8" customWidth="1"/>
    <col min="8962" max="8962" width="34.7109375" customWidth="1"/>
    <col min="8963" max="8963" width="18.42578125" customWidth="1"/>
    <col min="8964" max="8965" width="18.28515625" customWidth="1"/>
    <col min="8966" max="8966" width="18.5703125" customWidth="1"/>
    <col min="8967" max="8967" width="13.140625" customWidth="1"/>
    <col min="8968" max="8968" width="11" customWidth="1"/>
    <col min="8969" max="8969" width="10.28515625" customWidth="1"/>
    <col min="8970" max="8970" width="10.28515625" bestFit="1" customWidth="1"/>
    <col min="8971" max="8971" width="9.28515625" bestFit="1" customWidth="1"/>
    <col min="8972" max="8972" width="11.5703125" customWidth="1"/>
    <col min="9217" max="9217" width="8" customWidth="1"/>
    <col min="9218" max="9218" width="34.7109375" customWidth="1"/>
    <col min="9219" max="9219" width="18.42578125" customWidth="1"/>
    <col min="9220" max="9221" width="18.28515625" customWidth="1"/>
    <col min="9222" max="9222" width="18.5703125" customWidth="1"/>
    <col min="9223" max="9223" width="13.140625" customWidth="1"/>
    <col min="9224" max="9224" width="11" customWidth="1"/>
    <col min="9225" max="9225" width="10.28515625" customWidth="1"/>
    <col min="9226" max="9226" width="10.28515625" bestFit="1" customWidth="1"/>
    <col min="9227" max="9227" width="9.28515625" bestFit="1" customWidth="1"/>
    <col min="9228" max="9228" width="11.5703125" customWidth="1"/>
    <col min="9473" max="9473" width="8" customWidth="1"/>
    <col min="9474" max="9474" width="34.7109375" customWidth="1"/>
    <col min="9475" max="9475" width="18.42578125" customWidth="1"/>
    <col min="9476" max="9477" width="18.28515625" customWidth="1"/>
    <col min="9478" max="9478" width="18.5703125" customWidth="1"/>
    <col min="9479" max="9479" width="13.140625" customWidth="1"/>
    <col min="9480" max="9480" width="11" customWidth="1"/>
    <col min="9481" max="9481" width="10.28515625" customWidth="1"/>
    <col min="9482" max="9482" width="10.28515625" bestFit="1" customWidth="1"/>
    <col min="9483" max="9483" width="9.28515625" bestFit="1" customWidth="1"/>
    <col min="9484" max="9484" width="11.5703125" customWidth="1"/>
    <col min="9729" max="9729" width="8" customWidth="1"/>
    <col min="9730" max="9730" width="34.7109375" customWidth="1"/>
    <col min="9731" max="9731" width="18.42578125" customWidth="1"/>
    <col min="9732" max="9733" width="18.28515625" customWidth="1"/>
    <col min="9734" max="9734" width="18.5703125" customWidth="1"/>
    <col min="9735" max="9735" width="13.140625" customWidth="1"/>
    <col min="9736" max="9736" width="11" customWidth="1"/>
    <col min="9737" max="9737" width="10.28515625" customWidth="1"/>
    <col min="9738" max="9738" width="10.28515625" bestFit="1" customWidth="1"/>
    <col min="9739" max="9739" width="9.28515625" bestFit="1" customWidth="1"/>
    <col min="9740" max="9740" width="11.5703125" customWidth="1"/>
    <col min="9985" max="9985" width="8" customWidth="1"/>
    <col min="9986" max="9986" width="34.7109375" customWidth="1"/>
    <col min="9987" max="9987" width="18.42578125" customWidth="1"/>
    <col min="9988" max="9989" width="18.28515625" customWidth="1"/>
    <col min="9990" max="9990" width="18.5703125" customWidth="1"/>
    <col min="9991" max="9991" width="13.140625" customWidth="1"/>
    <col min="9992" max="9992" width="11" customWidth="1"/>
    <col min="9993" max="9993" width="10.28515625" customWidth="1"/>
    <col min="9994" max="9994" width="10.28515625" bestFit="1" customWidth="1"/>
    <col min="9995" max="9995" width="9.28515625" bestFit="1" customWidth="1"/>
    <col min="9996" max="9996" width="11.5703125" customWidth="1"/>
    <col min="10241" max="10241" width="8" customWidth="1"/>
    <col min="10242" max="10242" width="34.7109375" customWidth="1"/>
    <col min="10243" max="10243" width="18.42578125" customWidth="1"/>
    <col min="10244" max="10245" width="18.28515625" customWidth="1"/>
    <col min="10246" max="10246" width="18.5703125" customWidth="1"/>
    <col min="10247" max="10247" width="13.140625" customWidth="1"/>
    <col min="10248" max="10248" width="11" customWidth="1"/>
    <col min="10249" max="10249" width="10.28515625" customWidth="1"/>
    <col min="10250" max="10250" width="10.28515625" bestFit="1" customWidth="1"/>
    <col min="10251" max="10251" width="9.28515625" bestFit="1" customWidth="1"/>
    <col min="10252" max="10252" width="11.5703125" customWidth="1"/>
    <col min="10497" max="10497" width="8" customWidth="1"/>
    <col min="10498" max="10498" width="34.7109375" customWidth="1"/>
    <col min="10499" max="10499" width="18.42578125" customWidth="1"/>
    <col min="10500" max="10501" width="18.28515625" customWidth="1"/>
    <col min="10502" max="10502" width="18.5703125" customWidth="1"/>
    <col min="10503" max="10503" width="13.140625" customWidth="1"/>
    <col min="10504" max="10504" width="11" customWidth="1"/>
    <col min="10505" max="10505" width="10.28515625" customWidth="1"/>
    <col min="10506" max="10506" width="10.28515625" bestFit="1" customWidth="1"/>
    <col min="10507" max="10507" width="9.28515625" bestFit="1" customWidth="1"/>
    <col min="10508" max="10508" width="11.5703125" customWidth="1"/>
    <col min="10753" max="10753" width="8" customWidth="1"/>
    <col min="10754" max="10754" width="34.7109375" customWidth="1"/>
    <col min="10755" max="10755" width="18.42578125" customWidth="1"/>
    <col min="10756" max="10757" width="18.28515625" customWidth="1"/>
    <col min="10758" max="10758" width="18.5703125" customWidth="1"/>
    <col min="10759" max="10759" width="13.140625" customWidth="1"/>
    <col min="10760" max="10760" width="11" customWidth="1"/>
    <col min="10761" max="10761" width="10.28515625" customWidth="1"/>
    <col min="10762" max="10762" width="10.28515625" bestFit="1" customWidth="1"/>
    <col min="10763" max="10763" width="9.28515625" bestFit="1" customWidth="1"/>
    <col min="10764" max="10764" width="11.5703125" customWidth="1"/>
    <col min="11009" max="11009" width="8" customWidth="1"/>
    <col min="11010" max="11010" width="34.7109375" customWidth="1"/>
    <col min="11011" max="11011" width="18.42578125" customWidth="1"/>
    <col min="11012" max="11013" width="18.28515625" customWidth="1"/>
    <col min="11014" max="11014" width="18.5703125" customWidth="1"/>
    <col min="11015" max="11015" width="13.140625" customWidth="1"/>
    <col min="11016" max="11016" width="11" customWidth="1"/>
    <col min="11017" max="11017" width="10.28515625" customWidth="1"/>
    <col min="11018" max="11018" width="10.28515625" bestFit="1" customWidth="1"/>
    <col min="11019" max="11019" width="9.28515625" bestFit="1" customWidth="1"/>
    <col min="11020" max="11020" width="11.5703125" customWidth="1"/>
    <col min="11265" max="11265" width="8" customWidth="1"/>
    <col min="11266" max="11266" width="34.7109375" customWidth="1"/>
    <col min="11267" max="11267" width="18.42578125" customWidth="1"/>
    <col min="11268" max="11269" width="18.28515625" customWidth="1"/>
    <col min="11270" max="11270" width="18.5703125" customWidth="1"/>
    <col min="11271" max="11271" width="13.140625" customWidth="1"/>
    <col min="11272" max="11272" width="11" customWidth="1"/>
    <col min="11273" max="11273" width="10.28515625" customWidth="1"/>
    <col min="11274" max="11274" width="10.28515625" bestFit="1" customWidth="1"/>
    <col min="11275" max="11275" width="9.28515625" bestFit="1" customWidth="1"/>
    <col min="11276" max="11276" width="11.5703125" customWidth="1"/>
    <col min="11521" max="11521" width="8" customWidth="1"/>
    <col min="11522" max="11522" width="34.7109375" customWidth="1"/>
    <col min="11523" max="11523" width="18.42578125" customWidth="1"/>
    <col min="11524" max="11525" width="18.28515625" customWidth="1"/>
    <col min="11526" max="11526" width="18.5703125" customWidth="1"/>
    <col min="11527" max="11527" width="13.140625" customWidth="1"/>
    <col min="11528" max="11528" width="11" customWidth="1"/>
    <col min="11529" max="11529" width="10.28515625" customWidth="1"/>
    <col min="11530" max="11530" width="10.28515625" bestFit="1" customWidth="1"/>
    <col min="11531" max="11531" width="9.28515625" bestFit="1" customWidth="1"/>
    <col min="11532" max="11532" width="11.5703125" customWidth="1"/>
    <col min="11777" max="11777" width="8" customWidth="1"/>
    <col min="11778" max="11778" width="34.7109375" customWidth="1"/>
    <col min="11779" max="11779" width="18.42578125" customWidth="1"/>
    <col min="11780" max="11781" width="18.28515625" customWidth="1"/>
    <col min="11782" max="11782" width="18.5703125" customWidth="1"/>
    <col min="11783" max="11783" width="13.140625" customWidth="1"/>
    <col min="11784" max="11784" width="11" customWidth="1"/>
    <col min="11785" max="11785" width="10.28515625" customWidth="1"/>
    <col min="11786" max="11786" width="10.28515625" bestFit="1" customWidth="1"/>
    <col min="11787" max="11787" width="9.28515625" bestFit="1" customWidth="1"/>
    <col min="11788" max="11788" width="11.5703125" customWidth="1"/>
    <col min="12033" max="12033" width="8" customWidth="1"/>
    <col min="12034" max="12034" width="34.7109375" customWidth="1"/>
    <col min="12035" max="12035" width="18.42578125" customWidth="1"/>
    <col min="12036" max="12037" width="18.28515625" customWidth="1"/>
    <col min="12038" max="12038" width="18.5703125" customWidth="1"/>
    <col min="12039" max="12039" width="13.140625" customWidth="1"/>
    <col min="12040" max="12040" width="11" customWidth="1"/>
    <col min="12041" max="12041" width="10.28515625" customWidth="1"/>
    <col min="12042" max="12042" width="10.28515625" bestFit="1" customWidth="1"/>
    <col min="12043" max="12043" width="9.28515625" bestFit="1" customWidth="1"/>
    <col min="12044" max="12044" width="11.5703125" customWidth="1"/>
    <col min="12289" max="12289" width="8" customWidth="1"/>
    <col min="12290" max="12290" width="34.7109375" customWidth="1"/>
    <col min="12291" max="12291" width="18.42578125" customWidth="1"/>
    <col min="12292" max="12293" width="18.28515625" customWidth="1"/>
    <col min="12294" max="12294" width="18.5703125" customWidth="1"/>
    <col min="12295" max="12295" width="13.140625" customWidth="1"/>
    <col min="12296" max="12296" width="11" customWidth="1"/>
    <col min="12297" max="12297" width="10.28515625" customWidth="1"/>
    <col min="12298" max="12298" width="10.28515625" bestFit="1" customWidth="1"/>
    <col min="12299" max="12299" width="9.28515625" bestFit="1" customWidth="1"/>
    <col min="12300" max="12300" width="11.5703125" customWidth="1"/>
    <col min="12545" max="12545" width="8" customWidth="1"/>
    <col min="12546" max="12546" width="34.7109375" customWidth="1"/>
    <col min="12547" max="12547" width="18.42578125" customWidth="1"/>
    <col min="12548" max="12549" width="18.28515625" customWidth="1"/>
    <col min="12550" max="12550" width="18.5703125" customWidth="1"/>
    <col min="12551" max="12551" width="13.140625" customWidth="1"/>
    <col min="12552" max="12552" width="11" customWidth="1"/>
    <col min="12553" max="12553" width="10.28515625" customWidth="1"/>
    <col min="12554" max="12554" width="10.28515625" bestFit="1" customWidth="1"/>
    <col min="12555" max="12555" width="9.28515625" bestFit="1" customWidth="1"/>
    <col min="12556" max="12556" width="11.5703125" customWidth="1"/>
    <col min="12801" max="12801" width="8" customWidth="1"/>
    <col min="12802" max="12802" width="34.7109375" customWidth="1"/>
    <col min="12803" max="12803" width="18.42578125" customWidth="1"/>
    <col min="12804" max="12805" width="18.28515625" customWidth="1"/>
    <col min="12806" max="12806" width="18.5703125" customWidth="1"/>
    <col min="12807" max="12807" width="13.140625" customWidth="1"/>
    <col min="12808" max="12808" width="11" customWidth="1"/>
    <col min="12809" max="12809" width="10.28515625" customWidth="1"/>
    <col min="12810" max="12810" width="10.28515625" bestFit="1" customWidth="1"/>
    <col min="12811" max="12811" width="9.28515625" bestFit="1" customWidth="1"/>
    <col min="12812" max="12812" width="11.5703125" customWidth="1"/>
    <col min="13057" max="13057" width="8" customWidth="1"/>
    <col min="13058" max="13058" width="34.7109375" customWidth="1"/>
    <col min="13059" max="13059" width="18.42578125" customWidth="1"/>
    <col min="13060" max="13061" width="18.28515625" customWidth="1"/>
    <col min="13062" max="13062" width="18.5703125" customWidth="1"/>
    <col min="13063" max="13063" width="13.140625" customWidth="1"/>
    <col min="13064" max="13064" width="11" customWidth="1"/>
    <col min="13065" max="13065" width="10.28515625" customWidth="1"/>
    <col min="13066" max="13066" width="10.28515625" bestFit="1" customWidth="1"/>
    <col min="13067" max="13067" width="9.28515625" bestFit="1" customWidth="1"/>
    <col min="13068" max="13068" width="11.5703125" customWidth="1"/>
    <col min="13313" max="13313" width="8" customWidth="1"/>
    <col min="13314" max="13314" width="34.7109375" customWidth="1"/>
    <col min="13315" max="13315" width="18.42578125" customWidth="1"/>
    <col min="13316" max="13317" width="18.28515625" customWidth="1"/>
    <col min="13318" max="13318" width="18.5703125" customWidth="1"/>
    <col min="13319" max="13319" width="13.140625" customWidth="1"/>
    <col min="13320" max="13320" width="11" customWidth="1"/>
    <col min="13321" max="13321" width="10.28515625" customWidth="1"/>
    <col min="13322" max="13322" width="10.28515625" bestFit="1" customWidth="1"/>
    <col min="13323" max="13323" width="9.28515625" bestFit="1" customWidth="1"/>
    <col min="13324" max="13324" width="11.5703125" customWidth="1"/>
    <col min="13569" max="13569" width="8" customWidth="1"/>
    <col min="13570" max="13570" width="34.7109375" customWidth="1"/>
    <col min="13571" max="13571" width="18.42578125" customWidth="1"/>
    <col min="13572" max="13573" width="18.28515625" customWidth="1"/>
    <col min="13574" max="13574" width="18.5703125" customWidth="1"/>
    <col min="13575" max="13575" width="13.140625" customWidth="1"/>
    <col min="13576" max="13576" width="11" customWidth="1"/>
    <col min="13577" max="13577" width="10.28515625" customWidth="1"/>
    <col min="13578" max="13578" width="10.28515625" bestFit="1" customWidth="1"/>
    <col min="13579" max="13579" width="9.28515625" bestFit="1" customWidth="1"/>
    <col min="13580" max="13580" width="11.5703125" customWidth="1"/>
    <col min="13825" max="13825" width="8" customWidth="1"/>
    <col min="13826" max="13826" width="34.7109375" customWidth="1"/>
    <col min="13827" max="13827" width="18.42578125" customWidth="1"/>
    <col min="13828" max="13829" width="18.28515625" customWidth="1"/>
    <col min="13830" max="13830" width="18.5703125" customWidth="1"/>
    <col min="13831" max="13831" width="13.140625" customWidth="1"/>
    <col min="13832" max="13832" width="11" customWidth="1"/>
    <col min="13833" max="13833" width="10.28515625" customWidth="1"/>
    <col min="13834" max="13834" width="10.28515625" bestFit="1" customWidth="1"/>
    <col min="13835" max="13835" width="9.28515625" bestFit="1" customWidth="1"/>
    <col min="13836" max="13836" width="11.5703125" customWidth="1"/>
    <col min="14081" max="14081" width="8" customWidth="1"/>
    <col min="14082" max="14082" width="34.7109375" customWidth="1"/>
    <col min="14083" max="14083" width="18.42578125" customWidth="1"/>
    <col min="14084" max="14085" width="18.28515625" customWidth="1"/>
    <col min="14086" max="14086" width="18.5703125" customWidth="1"/>
    <col min="14087" max="14087" width="13.140625" customWidth="1"/>
    <col min="14088" max="14088" width="11" customWidth="1"/>
    <col min="14089" max="14089" width="10.28515625" customWidth="1"/>
    <col min="14090" max="14090" width="10.28515625" bestFit="1" customWidth="1"/>
    <col min="14091" max="14091" width="9.28515625" bestFit="1" customWidth="1"/>
    <col min="14092" max="14092" width="11.5703125" customWidth="1"/>
    <col min="14337" max="14337" width="8" customWidth="1"/>
    <col min="14338" max="14338" width="34.7109375" customWidth="1"/>
    <col min="14339" max="14339" width="18.42578125" customWidth="1"/>
    <col min="14340" max="14341" width="18.28515625" customWidth="1"/>
    <col min="14342" max="14342" width="18.5703125" customWidth="1"/>
    <col min="14343" max="14343" width="13.140625" customWidth="1"/>
    <col min="14344" max="14344" width="11" customWidth="1"/>
    <col min="14345" max="14345" width="10.28515625" customWidth="1"/>
    <col min="14346" max="14346" width="10.28515625" bestFit="1" customWidth="1"/>
    <col min="14347" max="14347" width="9.28515625" bestFit="1" customWidth="1"/>
    <col min="14348" max="14348" width="11.5703125" customWidth="1"/>
    <col min="14593" max="14593" width="8" customWidth="1"/>
    <col min="14594" max="14594" width="34.7109375" customWidth="1"/>
    <col min="14595" max="14595" width="18.42578125" customWidth="1"/>
    <col min="14596" max="14597" width="18.28515625" customWidth="1"/>
    <col min="14598" max="14598" width="18.5703125" customWidth="1"/>
    <col min="14599" max="14599" width="13.140625" customWidth="1"/>
    <col min="14600" max="14600" width="11" customWidth="1"/>
    <col min="14601" max="14601" width="10.28515625" customWidth="1"/>
    <col min="14602" max="14602" width="10.28515625" bestFit="1" customWidth="1"/>
    <col min="14603" max="14603" width="9.28515625" bestFit="1" customWidth="1"/>
    <col min="14604" max="14604" width="11.5703125" customWidth="1"/>
    <col min="14849" max="14849" width="8" customWidth="1"/>
    <col min="14850" max="14850" width="34.7109375" customWidth="1"/>
    <col min="14851" max="14851" width="18.42578125" customWidth="1"/>
    <col min="14852" max="14853" width="18.28515625" customWidth="1"/>
    <col min="14854" max="14854" width="18.5703125" customWidth="1"/>
    <col min="14855" max="14855" width="13.140625" customWidth="1"/>
    <col min="14856" max="14856" width="11" customWidth="1"/>
    <col min="14857" max="14857" width="10.28515625" customWidth="1"/>
    <col min="14858" max="14858" width="10.28515625" bestFit="1" customWidth="1"/>
    <col min="14859" max="14859" width="9.28515625" bestFit="1" customWidth="1"/>
    <col min="14860" max="14860" width="11.5703125" customWidth="1"/>
    <col min="15105" max="15105" width="8" customWidth="1"/>
    <col min="15106" max="15106" width="34.7109375" customWidth="1"/>
    <col min="15107" max="15107" width="18.42578125" customWidth="1"/>
    <col min="15108" max="15109" width="18.28515625" customWidth="1"/>
    <col min="15110" max="15110" width="18.5703125" customWidth="1"/>
    <col min="15111" max="15111" width="13.140625" customWidth="1"/>
    <col min="15112" max="15112" width="11" customWidth="1"/>
    <col min="15113" max="15113" width="10.28515625" customWidth="1"/>
    <col min="15114" max="15114" width="10.28515625" bestFit="1" customWidth="1"/>
    <col min="15115" max="15115" width="9.28515625" bestFit="1" customWidth="1"/>
    <col min="15116" max="15116" width="11.5703125" customWidth="1"/>
    <col min="15361" max="15361" width="8" customWidth="1"/>
    <col min="15362" max="15362" width="34.7109375" customWidth="1"/>
    <col min="15363" max="15363" width="18.42578125" customWidth="1"/>
    <col min="15364" max="15365" width="18.28515625" customWidth="1"/>
    <col min="15366" max="15366" width="18.5703125" customWidth="1"/>
    <col min="15367" max="15367" width="13.140625" customWidth="1"/>
    <col min="15368" max="15368" width="11" customWidth="1"/>
    <col min="15369" max="15369" width="10.28515625" customWidth="1"/>
    <col min="15370" max="15370" width="10.28515625" bestFit="1" customWidth="1"/>
    <col min="15371" max="15371" width="9.28515625" bestFit="1" customWidth="1"/>
    <col min="15372" max="15372" width="11.5703125" customWidth="1"/>
    <col min="15617" max="15617" width="8" customWidth="1"/>
    <col min="15618" max="15618" width="34.7109375" customWidth="1"/>
    <col min="15619" max="15619" width="18.42578125" customWidth="1"/>
    <col min="15620" max="15621" width="18.28515625" customWidth="1"/>
    <col min="15622" max="15622" width="18.5703125" customWidth="1"/>
    <col min="15623" max="15623" width="13.140625" customWidth="1"/>
    <col min="15624" max="15624" width="11" customWidth="1"/>
    <col min="15625" max="15625" width="10.28515625" customWidth="1"/>
    <col min="15626" max="15626" width="10.28515625" bestFit="1" customWidth="1"/>
    <col min="15627" max="15627" width="9.28515625" bestFit="1" customWidth="1"/>
    <col min="15628" max="15628" width="11.5703125" customWidth="1"/>
    <col min="15873" max="15873" width="8" customWidth="1"/>
    <col min="15874" max="15874" width="34.7109375" customWidth="1"/>
    <col min="15875" max="15875" width="18.42578125" customWidth="1"/>
    <col min="15876" max="15877" width="18.28515625" customWidth="1"/>
    <col min="15878" max="15878" width="18.5703125" customWidth="1"/>
    <col min="15879" max="15879" width="13.140625" customWidth="1"/>
    <col min="15880" max="15880" width="11" customWidth="1"/>
    <col min="15881" max="15881" width="10.28515625" customWidth="1"/>
    <col min="15882" max="15882" width="10.28515625" bestFit="1" customWidth="1"/>
    <col min="15883" max="15883" width="9.28515625" bestFit="1" customWidth="1"/>
    <col min="15884" max="15884" width="11.5703125" customWidth="1"/>
    <col min="16129" max="16129" width="8" customWidth="1"/>
    <col min="16130" max="16130" width="34.7109375" customWidth="1"/>
    <col min="16131" max="16131" width="18.42578125" customWidth="1"/>
    <col min="16132" max="16133" width="18.28515625" customWidth="1"/>
    <col min="16134" max="16134" width="18.5703125" customWidth="1"/>
    <col min="16135" max="16135" width="13.140625" customWidth="1"/>
    <col min="16136" max="16136" width="11" customWidth="1"/>
    <col min="16137" max="16137" width="10.28515625" customWidth="1"/>
    <col min="16138" max="16138" width="10.28515625" bestFit="1" customWidth="1"/>
    <col min="16139" max="16139" width="9.28515625" bestFit="1" customWidth="1"/>
    <col min="16140" max="16140" width="11.57031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2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4" t="s">
        <v>6</v>
      </c>
      <c r="G2" s="5" t="s">
        <v>7</v>
      </c>
      <c r="H2" s="6"/>
      <c r="I2" s="6"/>
      <c r="J2" s="6"/>
      <c r="K2" s="6"/>
      <c r="L2" s="7"/>
    </row>
    <row r="3" spans="1:12" ht="19.5" customHeight="1" x14ac:dyDescent="0.25">
      <c r="A3" s="8"/>
      <c r="B3" s="9"/>
      <c r="C3" s="10"/>
      <c r="D3" s="10"/>
      <c r="E3" s="8"/>
      <c r="F3" s="10"/>
      <c r="G3" s="11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spans="1:12" ht="15" customHeight="1" x14ac:dyDescent="0.25">
      <c r="A4" s="13"/>
      <c r="B4" s="2" t="s">
        <v>14</v>
      </c>
      <c r="C4" s="2" t="s">
        <v>15</v>
      </c>
      <c r="D4" s="4"/>
      <c r="E4" s="2"/>
      <c r="F4" s="4"/>
      <c r="G4" s="11" t="s">
        <v>9</v>
      </c>
      <c r="H4" s="14">
        <f>SUM(I4:L4)</f>
        <v>1870660.926835584</v>
      </c>
      <c r="I4" s="14">
        <f>SUM(I5:I11)</f>
        <v>1001453.1674600001</v>
      </c>
      <c r="J4" s="14">
        <f>SUM(J5:J11)</f>
        <v>725430</v>
      </c>
      <c r="K4" s="14">
        <f>SUM(K5:K11)</f>
        <v>143777.7593755839</v>
      </c>
      <c r="L4" s="14">
        <f>SUM(L5:L11)</f>
        <v>0</v>
      </c>
    </row>
    <row r="5" spans="1:12" x14ac:dyDescent="0.25">
      <c r="A5" s="15"/>
      <c r="B5" s="16"/>
      <c r="C5" s="16"/>
      <c r="D5" s="17"/>
      <c r="E5" s="16"/>
      <c r="F5" s="17"/>
      <c r="G5" s="11">
        <v>2019</v>
      </c>
      <c r="H5" s="14">
        <f>H13+H18+H53</f>
        <v>93543.680000000008</v>
      </c>
      <c r="I5" s="14">
        <f>I13+I18+I53</f>
        <v>68528.600000000006</v>
      </c>
      <c r="J5" s="14">
        <f>J13+J18+J53</f>
        <v>20000</v>
      </c>
      <c r="K5" s="14">
        <f>K13+K18+K53</f>
        <v>5015.08</v>
      </c>
      <c r="L5" s="14">
        <f>L13+L18</f>
        <v>0</v>
      </c>
    </row>
    <row r="6" spans="1:12" x14ac:dyDescent="0.25">
      <c r="A6" s="15"/>
      <c r="B6" s="16"/>
      <c r="C6" s="16"/>
      <c r="D6" s="17"/>
      <c r="E6" s="16"/>
      <c r="F6" s="17"/>
      <c r="G6" s="11">
        <v>2020</v>
      </c>
      <c r="H6" s="14">
        <f>H14+H19+H29+H54</f>
        <v>315851.8</v>
      </c>
      <c r="I6" s="14">
        <f>I14+I19+I29+I54</f>
        <v>109812.8</v>
      </c>
      <c r="J6" s="14">
        <f>J14+J19+J29+J54</f>
        <v>203039</v>
      </c>
      <c r="K6" s="14">
        <f>K14+K19+K29</f>
        <v>3000</v>
      </c>
      <c r="L6" s="14">
        <f>L14+L19+L29</f>
        <v>0</v>
      </c>
    </row>
    <row r="7" spans="1:12" x14ac:dyDescent="0.25">
      <c r="A7" s="15"/>
      <c r="B7" s="16"/>
      <c r="C7" s="16"/>
      <c r="D7" s="17"/>
      <c r="E7" s="16"/>
      <c r="F7" s="17"/>
      <c r="G7" s="11">
        <v>2021</v>
      </c>
      <c r="H7" s="14">
        <f>H15+H20+H23+H30+H36+H42+H55</f>
        <v>333684.50690874178</v>
      </c>
      <c r="I7" s="14">
        <f>I15+I20+I23+I30+I36+I42+I55</f>
        <v>62049.280529999996</v>
      </c>
      <c r="J7" s="14">
        <f>J15+J20+J23+J30+J36+J42+J55</f>
        <v>257488.7</v>
      </c>
      <c r="K7" s="14">
        <f>K15+K20+K23+K30+K36+K42+K55</f>
        <v>14146.526378741808</v>
      </c>
      <c r="L7" s="14">
        <f>L15+L20+L23+L30+L36</f>
        <v>0</v>
      </c>
    </row>
    <row r="8" spans="1:12" x14ac:dyDescent="0.25">
      <c r="A8" s="15"/>
      <c r="B8" s="16"/>
      <c r="C8" s="16"/>
      <c r="D8" s="17"/>
      <c r="E8" s="16"/>
      <c r="F8" s="17"/>
      <c r="G8" s="11">
        <v>2022</v>
      </c>
      <c r="H8" s="14">
        <f>H16+H21+H24+H31+H37+H43</f>
        <v>754404.56518999999</v>
      </c>
      <c r="I8" s="14">
        <f>I16+I21+I24+I31+I37+I43</f>
        <v>556560.18693000008</v>
      </c>
      <c r="J8" s="14">
        <f>J16+J21+J24+J31+J37+J43</f>
        <v>117511.3</v>
      </c>
      <c r="K8" s="14">
        <f>K16+K21+K24+K31+K37+K43</f>
        <v>80333.078259999995</v>
      </c>
      <c r="L8" s="14">
        <f>L16+L21+L24+L31+L37</f>
        <v>0</v>
      </c>
    </row>
    <row r="9" spans="1:12" x14ac:dyDescent="0.25">
      <c r="A9" s="15"/>
      <c r="B9" s="16"/>
      <c r="C9" s="16"/>
      <c r="D9" s="17"/>
      <c r="E9" s="16"/>
      <c r="F9" s="17"/>
      <c r="G9" s="11">
        <v>2023</v>
      </c>
      <c r="H9" s="14">
        <f>H25+H32+H38+H44</f>
        <v>373176.37473684212</v>
      </c>
      <c r="I9" s="14">
        <f t="shared" ref="I9:L11" si="0">I25+I32+I38</f>
        <v>204502.3</v>
      </c>
      <c r="J9" s="14">
        <f>J25+J32+J38+J44</f>
        <v>127391</v>
      </c>
      <c r="K9" s="14">
        <f>K25+K32+K38+K44</f>
        <v>41283.074736842107</v>
      </c>
      <c r="L9" s="14">
        <f t="shared" si="0"/>
        <v>0</v>
      </c>
    </row>
    <row r="10" spans="1:12" x14ac:dyDescent="0.25">
      <c r="A10" s="15"/>
      <c r="B10" s="16"/>
      <c r="C10" s="16"/>
      <c r="D10" s="17"/>
      <c r="E10" s="16"/>
      <c r="F10" s="17"/>
      <c r="G10" s="11">
        <v>2024</v>
      </c>
      <c r="H10" s="14">
        <f>H26+H33+H39+H45</f>
        <v>0</v>
      </c>
      <c r="I10" s="14">
        <f>I26+I33+I39+I45</f>
        <v>0</v>
      </c>
      <c r="J10" s="14">
        <f t="shared" si="0"/>
        <v>0</v>
      </c>
      <c r="K10" s="14">
        <f t="shared" si="0"/>
        <v>0</v>
      </c>
      <c r="L10" s="14">
        <f t="shared" si="0"/>
        <v>0</v>
      </c>
    </row>
    <row r="11" spans="1:12" x14ac:dyDescent="0.25">
      <c r="A11" s="18"/>
      <c r="B11" s="8"/>
      <c r="C11" s="8"/>
      <c r="D11" s="10"/>
      <c r="E11" s="8"/>
      <c r="F11" s="10"/>
      <c r="G11" s="11">
        <v>2025</v>
      </c>
      <c r="H11" s="14">
        <f>H27+H34+H40+H46+H49</f>
        <v>0</v>
      </c>
      <c r="I11" s="14">
        <f t="shared" si="0"/>
        <v>0</v>
      </c>
      <c r="J11" s="14">
        <f t="shared" si="0"/>
        <v>0</v>
      </c>
      <c r="K11" s="14">
        <f t="shared" si="0"/>
        <v>0</v>
      </c>
      <c r="L11" s="14">
        <f t="shared" si="0"/>
        <v>0</v>
      </c>
    </row>
    <row r="12" spans="1:12" ht="15" customHeight="1" x14ac:dyDescent="0.25">
      <c r="A12" s="2">
        <v>1</v>
      </c>
      <c r="B12" s="2" t="s">
        <v>16</v>
      </c>
      <c r="C12" s="2" t="s">
        <v>17</v>
      </c>
      <c r="D12" s="4" t="s">
        <v>18</v>
      </c>
      <c r="E12" s="4" t="s">
        <v>19</v>
      </c>
      <c r="F12" s="4" t="s">
        <v>20</v>
      </c>
      <c r="G12" s="11" t="s">
        <v>9</v>
      </c>
      <c r="H12" s="14">
        <f t="shared" ref="H12:H27" si="1">SUM(I12:L12)</f>
        <v>289507.86575</v>
      </c>
      <c r="I12" s="14">
        <f>SUM(I13:I16)</f>
        <v>156936.07866999999</v>
      </c>
      <c r="J12" s="14">
        <f>SUM(J13:J16)</f>
        <v>121253.24861000001</v>
      </c>
      <c r="K12" s="14">
        <f>SUM(K13:K16)</f>
        <v>11318.53847</v>
      </c>
      <c r="L12" s="14">
        <f>SUM(L13:L16)</f>
        <v>0</v>
      </c>
    </row>
    <row r="13" spans="1:12" x14ac:dyDescent="0.25">
      <c r="A13" s="16"/>
      <c r="B13" s="16"/>
      <c r="C13" s="16"/>
      <c r="D13" s="17"/>
      <c r="E13" s="17"/>
      <c r="F13" s="17"/>
      <c r="G13" s="11">
        <v>2019</v>
      </c>
      <c r="H13" s="14">
        <f>I13+J13+K13+L13</f>
        <v>55.08</v>
      </c>
      <c r="I13" s="14">
        <v>0</v>
      </c>
      <c r="J13" s="14">
        <v>0</v>
      </c>
      <c r="K13" s="14">
        <v>55.08</v>
      </c>
      <c r="L13" s="14">
        <v>0</v>
      </c>
    </row>
    <row r="14" spans="1:12" x14ac:dyDescent="0.25">
      <c r="A14" s="16"/>
      <c r="B14" s="16"/>
      <c r="C14" s="16"/>
      <c r="D14" s="17"/>
      <c r="E14" s="17"/>
      <c r="F14" s="17"/>
      <c r="G14" s="11">
        <v>2020</v>
      </c>
      <c r="H14" s="14">
        <f t="shared" si="1"/>
        <v>3000</v>
      </c>
      <c r="I14" s="14">
        <v>0</v>
      </c>
      <c r="J14" s="14">
        <v>0</v>
      </c>
      <c r="K14" s="14">
        <v>3000</v>
      </c>
      <c r="L14" s="14">
        <v>0</v>
      </c>
    </row>
    <row r="15" spans="1:12" x14ac:dyDescent="0.25">
      <c r="A15" s="16"/>
      <c r="B15" s="16"/>
      <c r="C15" s="16"/>
      <c r="D15" s="17"/>
      <c r="E15" s="17"/>
      <c r="F15" s="17"/>
      <c r="G15" s="11">
        <v>2021</v>
      </c>
      <c r="H15" s="14">
        <f>'[1]План реализации _ 10'!E379</f>
        <v>94465.110319999992</v>
      </c>
      <c r="I15" s="14">
        <f>'[1]План реализации _ 10'!F379</f>
        <v>5458.1035300000003</v>
      </c>
      <c r="J15" s="14">
        <f>'[1]План реализации _ 10'!G379</f>
        <v>88723.845570000005</v>
      </c>
      <c r="K15" s="14">
        <f>'[1]План реализации _ 10'!H379</f>
        <v>283.16122000000001</v>
      </c>
      <c r="L15" s="14">
        <f>'[1]План реализации _ 10'!I379</f>
        <v>0</v>
      </c>
    </row>
    <row r="16" spans="1:12" x14ac:dyDescent="0.25">
      <c r="A16" s="8"/>
      <c r="B16" s="8"/>
      <c r="C16" s="8"/>
      <c r="D16" s="10"/>
      <c r="E16" s="10"/>
      <c r="F16" s="10"/>
      <c r="G16" s="11">
        <v>2022</v>
      </c>
      <c r="H16" s="14">
        <f>'[1]План реализации _ 10'!E380</f>
        <v>191987.67543</v>
      </c>
      <c r="I16" s="14">
        <f>'[1]План реализации _ 10'!F380</f>
        <v>151477.97514</v>
      </c>
      <c r="J16" s="14">
        <f>'[1]План реализации _ 10'!G380</f>
        <v>32529.403040000001</v>
      </c>
      <c r="K16" s="14">
        <f>'[1]План реализации _ 10'!H380</f>
        <v>7980.2972499999996</v>
      </c>
      <c r="L16" s="14">
        <f>'[1]План реализации _ 10'!I380</f>
        <v>0</v>
      </c>
    </row>
    <row r="17" spans="1:12" ht="29.25" customHeight="1" x14ac:dyDescent="0.25">
      <c r="A17" s="2">
        <v>2</v>
      </c>
      <c r="B17" s="2" t="s">
        <v>21</v>
      </c>
      <c r="C17" s="2" t="s">
        <v>22</v>
      </c>
      <c r="D17" s="4" t="s">
        <v>23</v>
      </c>
      <c r="E17" s="4" t="s">
        <v>24</v>
      </c>
      <c r="F17" s="4" t="s">
        <v>25</v>
      </c>
      <c r="G17" s="11" t="s">
        <v>9</v>
      </c>
      <c r="H17" s="14">
        <f>SUM(I17:L17)</f>
        <v>408976.78243000002</v>
      </c>
      <c r="I17" s="14">
        <f>SUM(I18:I21)</f>
        <v>142750.96879000001</v>
      </c>
      <c r="J17" s="14">
        <f>SUM(J18:J21)</f>
        <v>253746.75138999999</v>
      </c>
      <c r="K17" s="14">
        <f>SUM(K18:K21)</f>
        <v>12479.062249999999</v>
      </c>
      <c r="L17" s="14">
        <f>SUM(L18:L21)</f>
        <v>0</v>
      </c>
    </row>
    <row r="18" spans="1:12" ht="29.25" customHeight="1" x14ac:dyDescent="0.25">
      <c r="A18" s="16"/>
      <c r="B18" s="16"/>
      <c r="C18" s="16"/>
      <c r="D18" s="17"/>
      <c r="E18" s="17"/>
      <c r="F18" s="17"/>
      <c r="G18" s="11">
        <v>2019</v>
      </c>
      <c r="H18" s="14">
        <f>SUM(I18:L18)</f>
        <v>4960</v>
      </c>
      <c r="I18" s="14">
        <v>0</v>
      </c>
      <c r="J18" s="14">
        <v>0</v>
      </c>
      <c r="K18" s="14">
        <v>4960</v>
      </c>
      <c r="L18" s="14">
        <v>0</v>
      </c>
    </row>
    <row r="19" spans="1:12" ht="29.25" customHeight="1" x14ac:dyDescent="0.25">
      <c r="A19" s="16"/>
      <c r="B19" s="16"/>
      <c r="C19" s="16"/>
      <c r="D19" s="17"/>
      <c r="E19" s="17"/>
      <c r="F19" s="17"/>
      <c r="G19" s="11">
        <v>2020</v>
      </c>
      <c r="H19" s="14">
        <f t="shared" si="1"/>
        <v>0</v>
      </c>
      <c r="I19" s="14">
        <v>0</v>
      </c>
      <c r="J19" s="14">
        <v>0</v>
      </c>
      <c r="K19" s="14">
        <v>0</v>
      </c>
      <c r="L19" s="14">
        <v>0</v>
      </c>
    </row>
    <row r="20" spans="1:12" ht="29.25" customHeight="1" x14ac:dyDescent="0.25">
      <c r="A20" s="16"/>
      <c r="B20" s="16"/>
      <c r="C20" s="16"/>
      <c r="D20" s="17"/>
      <c r="E20" s="17"/>
      <c r="F20" s="17"/>
      <c r="G20" s="11">
        <v>2021</v>
      </c>
      <c r="H20" s="14">
        <f>'[1]План реализации _ 10'!E385</f>
        <v>179685.52267000001</v>
      </c>
      <c r="I20" s="14">
        <f>'[1]План реализации _ 10'!F385</f>
        <v>10382.057000000001</v>
      </c>
      <c r="J20" s="14">
        <f>'[1]План реализации _ 10'!G385</f>
        <v>168764.85443000001</v>
      </c>
      <c r="K20" s="14">
        <f>'[1]План реализации _ 10'!H385</f>
        <v>538.61123999999995</v>
      </c>
      <c r="L20" s="14">
        <f>'[1]План реализации _ 10'!I385</f>
        <v>0</v>
      </c>
    </row>
    <row r="21" spans="1:12" ht="29.25" customHeight="1" x14ac:dyDescent="0.25">
      <c r="A21" s="8"/>
      <c r="B21" s="8"/>
      <c r="C21" s="8"/>
      <c r="D21" s="10"/>
      <c r="E21" s="10"/>
      <c r="F21" s="10"/>
      <c r="G21" s="11">
        <v>2022</v>
      </c>
      <c r="H21" s="14">
        <f>'[1]План реализации _ 10'!E386</f>
        <v>224331.25976000002</v>
      </c>
      <c r="I21" s="14">
        <f>'[1]План реализации _ 10'!F386</f>
        <v>132368.91179000001</v>
      </c>
      <c r="J21" s="14">
        <f>'[1]План реализации _ 10'!G386</f>
        <v>84981.896959999998</v>
      </c>
      <c r="K21" s="14">
        <f>'[1]План реализации _ 10'!H386</f>
        <v>6980.4510099999998</v>
      </c>
      <c r="L21" s="14">
        <f>'[1]План реализации _ 10'!I386</f>
        <v>0</v>
      </c>
    </row>
    <row r="22" spans="1:12" ht="15" customHeight="1" x14ac:dyDescent="0.25">
      <c r="A22" s="2">
        <v>3</v>
      </c>
      <c r="B22" s="2" t="s">
        <v>26</v>
      </c>
      <c r="C22" s="2" t="s">
        <v>27</v>
      </c>
      <c r="D22" s="4" t="s">
        <v>28</v>
      </c>
      <c r="E22" s="4" t="s">
        <v>29</v>
      </c>
      <c r="F22" s="19">
        <v>135522.9</v>
      </c>
      <c r="G22" s="20" t="s">
        <v>9</v>
      </c>
      <c r="H22" s="14">
        <f>SUM(I22:L22)</f>
        <v>135522.89473684211</v>
      </c>
      <c r="I22" s="14">
        <f>SUM(I23:I27)</f>
        <v>7725.3</v>
      </c>
      <c r="J22" s="14">
        <f>SUM(J23:J27)</f>
        <v>127391</v>
      </c>
      <c r="K22" s="14">
        <f>SUM(K23:K27)</f>
        <v>406.59473684210525</v>
      </c>
      <c r="L22" s="14">
        <f>SUM(L23:L27)</f>
        <v>0</v>
      </c>
    </row>
    <row r="23" spans="1:12" x14ac:dyDescent="0.25">
      <c r="A23" s="16"/>
      <c r="B23" s="16"/>
      <c r="C23" s="16"/>
      <c r="D23" s="17"/>
      <c r="E23" s="17"/>
      <c r="F23" s="21"/>
      <c r="G23" s="11">
        <v>2021</v>
      </c>
      <c r="H23" s="14">
        <f t="shared" si="1"/>
        <v>0</v>
      </c>
      <c r="I23" s="22">
        <v>0</v>
      </c>
      <c r="J23" s="22">
        <v>0</v>
      </c>
      <c r="K23" s="23">
        <v>0</v>
      </c>
      <c r="L23" s="22">
        <v>0</v>
      </c>
    </row>
    <row r="24" spans="1:12" x14ac:dyDescent="0.25">
      <c r="A24" s="16"/>
      <c r="B24" s="16"/>
      <c r="C24" s="16"/>
      <c r="D24" s="17"/>
      <c r="E24" s="17"/>
      <c r="F24" s="21"/>
      <c r="G24" s="11">
        <v>2022</v>
      </c>
      <c r="H24" s="14">
        <f t="shared" si="1"/>
        <v>0</v>
      </c>
      <c r="I24" s="22">
        <v>0</v>
      </c>
      <c r="J24" s="22">
        <v>0</v>
      </c>
      <c r="K24" s="22">
        <v>0</v>
      </c>
      <c r="L24" s="22">
        <v>0</v>
      </c>
    </row>
    <row r="25" spans="1:12" x14ac:dyDescent="0.25">
      <c r="A25" s="16"/>
      <c r="B25" s="16"/>
      <c r="C25" s="16"/>
      <c r="D25" s="17"/>
      <c r="E25" s="17"/>
      <c r="F25" s="21"/>
      <c r="G25" s="11">
        <v>2023</v>
      </c>
      <c r="H25" s="14">
        <f t="shared" si="1"/>
        <v>135522.89473684211</v>
      </c>
      <c r="I25" s="22">
        <f>'[1]План реализации _ 10'!F393</f>
        <v>7725.3</v>
      </c>
      <c r="J25" s="22">
        <v>127391</v>
      </c>
      <c r="K25" s="22">
        <f>'[1]План реализации _ 10'!H393</f>
        <v>406.59473684210525</v>
      </c>
      <c r="L25" s="22">
        <v>0</v>
      </c>
    </row>
    <row r="26" spans="1:12" x14ac:dyDescent="0.25">
      <c r="A26" s="16"/>
      <c r="B26" s="16"/>
      <c r="C26" s="16"/>
      <c r="D26" s="17"/>
      <c r="E26" s="17"/>
      <c r="F26" s="21"/>
      <c r="G26" s="11">
        <v>2024</v>
      </c>
      <c r="H26" s="14">
        <f t="shared" si="1"/>
        <v>0</v>
      </c>
      <c r="I26" s="22">
        <v>0</v>
      </c>
      <c r="J26" s="22">
        <v>0</v>
      </c>
      <c r="K26" s="22">
        <v>0</v>
      </c>
      <c r="L26" s="22">
        <v>0</v>
      </c>
    </row>
    <row r="27" spans="1:12" x14ac:dyDescent="0.25">
      <c r="A27" s="8"/>
      <c r="B27" s="8"/>
      <c r="C27" s="8"/>
      <c r="D27" s="10"/>
      <c r="E27" s="10"/>
      <c r="F27" s="24"/>
      <c r="G27" s="11">
        <v>2025</v>
      </c>
      <c r="H27" s="14">
        <f t="shared" si="1"/>
        <v>0</v>
      </c>
      <c r="I27" s="22">
        <v>0</v>
      </c>
      <c r="J27" s="22">
        <v>0</v>
      </c>
      <c r="K27" s="25">
        <v>0</v>
      </c>
      <c r="L27" s="26">
        <v>0</v>
      </c>
    </row>
    <row r="28" spans="1:12" ht="15" customHeight="1" x14ac:dyDescent="0.25">
      <c r="A28" s="2">
        <v>4</v>
      </c>
      <c r="B28" s="2" t="s">
        <v>30</v>
      </c>
      <c r="C28" s="2" t="s">
        <v>31</v>
      </c>
      <c r="D28" s="4" t="s">
        <v>32</v>
      </c>
      <c r="E28" s="4" t="s">
        <v>33</v>
      </c>
      <c r="F28" s="27">
        <v>475374</v>
      </c>
      <c r="G28" s="20" t="s">
        <v>9</v>
      </c>
      <c r="H28" s="14">
        <f>SUM(H29:H34)</f>
        <v>471222.94999999995</v>
      </c>
      <c r="I28" s="22">
        <f>SUM(I29:I34)</f>
        <v>390172.44999999995</v>
      </c>
      <c r="J28" s="22">
        <f>'[1]План реализации _ 10'!G240</f>
        <v>0</v>
      </c>
      <c r="K28" s="25">
        <f>SUM(K29:K34)</f>
        <v>81050.5</v>
      </c>
      <c r="L28" s="14">
        <f>'[1]План реализации _ 10'!I240</f>
        <v>0</v>
      </c>
    </row>
    <row r="29" spans="1:12" x14ac:dyDescent="0.25">
      <c r="A29" s="16"/>
      <c r="B29" s="16"/>
      <c r="C29" s="16"/>
      <c r="D29" s="17"/>
      <c r="E29" s="17"/>
      <c r="F29" s="28"/>
      <c r="G29" s="20">
        <v>2020</v>
      </c>
      <c r="H29" s="14">
        <f t="shared" ref="H29:H34" si="2">SUM(I29:L29)</f>
        <v>0</v>
      </c>
      <c r="I29" s="26">
        <v>0</v>
      </c>
      <c r="J29" s="26">
        <v>0</v>
      </c>
      <c r="K29" s="26">
        <v>0</v>
      </c>
      <c r="L29" s="14">
        <v>0</v>
      </c>
    </row>
    <row r="30" spans="1:12" x14ac:dyDescent="0.25">
      <c r="A30" s="16"/>
      <c r="B30" s="16"/>
      <c r="C30" s="16"/>
      <c r="D30" s="17"/>
      <c r="E30" s="17"/>
      <c r="F30" s="28"/>
      <c r="G30" s="11">
        <v>2021</v>
      </c>
      <c r="H30" s="29">
        <f t="shared" si="2"/>
        <v>6584.3</v>
      </c>
      <c r="I30" s="29">
        <v>5451.8</v>
      </c>
      <c r="J30" s="29">
        <v>0</v>
      </c>
      <c r="K30" s="29">
        <v>1132.5</v>
      </c>
      <c r="L30" s="29">
        <v>0</v>
      </c>
    </row>
    <row r="31" spans="1:12" x14ac:dyDescent="0.25">
      <c r="A31" s="16"/>
      <c r="B31" s="16"/>
      <c r="C31" s="16"/>
      <c r="D31" s="17"/>
      <c r="E31" s="17"/>
      <c r="F31" s="28"/>
      <c r="G31" s="11" t="s">
        <v>34</v>
      </c>
      <c r="H31" s="29">
        <f t="shared" si="2"/>
        <v>226985.16999999998</v>
      </c>
      <c r="I31" s="26">
        <v>187943.65</v>
      </c>
      <c r="J31" s="26">
        <v>0</v>
      </c>
      <c r="K31" s="26">
        <v>39041.519999999997</v>
      </c>
      <c r="L31" s="29">
        <v>0</v>
      </c>
    </row>
    <row r="32" spans="1:12" x14ac:dyDescent="0.25">
      <c r="A32" s="16"/>
      <c r="B32" s="16"/>
      <c r="C32" s="16"/>
      <c r="D32" s="17"/>
      <c r="E32" s="17"/>
      <c r="F32" s="28"/>
      <c r="G32" s="11" t="s">
        <v>35</v>
      </c>
      <c r="H32" s="29">
        <f t="shared" si="2"/>
        <v>237653.48</v>
      </c>
      <c r="I32" s="22">
        <v>196777</v>
      </c>
      <c r="J32" s="22">
        <f>'[1]План реализации _ 10'!G243</f>
        <v>0</v>
      </c>
      <c r="K32" s="25">
        <v>40876.480000000003</v>
      </c>
      <c r="L32" s="14">
        <f>'[1]План реализации _ 10'!I243</f>
        <v>0</v>
      </c>
    </row>
    <row r="33" spans="1:12" x14ac:dyDescent="0.25">
      <c r="A33" s="16"/>
      <c r="B33" s="16"/>
      <c r="C33" s="16"/>
      <c r="D33" s="17"/>
      <c r="E33" s="17"/>
      <c r="F33" s="28"/>
      <c r="G33" s="11">
        <v>2024</v>
      </c>
      <c r="H33" s="29">
        <f t="shared" si="2"/>
        <v>0</v>
      </c>
      <c r="I33" s="22">
        <f>'[1]План реализации _ 10'!F244</f>
        <v>0</v>
      </c>
      <c r="J33" s="22">
        <f>'[1]План реализации _ 10'!G244</f>
        <v>0</v>
      </c>
      <c r="K33" s="25">
        <f>'[1]План реализации _ 10'!H244</f>
        <v>0</v>
      </c>
      <c r="L33" s="14">
        <f>'[1]План реализации _ 10'!I244</f>
        <v>0</v>
      </c>
    </row>
    <row r="34" spans="1:12" x14ac:dyDescent="0.25">
      <c r="A34" s="8"/>
      <c r="B34" s="8"/>
      <c r="C34" s="8"/>
      <c r="D34" s="10"/>
      <c r="E34" s="10"/>
      <c r="F34" s="30"/>
      <c r="G34" s="11">
        <v>2025</v>
      </c>
      <c r="H34" s="29">
        <f t="shared" si="2"/>
        <v>0</v>
      </c>
      <c r="I34" s="22">
        <f>'[1]План реализации _ 10'!F245</f>
        <v>0</v>
      </c>
      <c r="J34" s="22">
        <f>'[1]План реализации _ 10'!G245</f>
        <v>0</v>
      </c>
      <c r="K34" s="25">
        <f>'[1]План реализации _ 10'!H245</f>
        <v>0</v>
      </c>
      <c r="L34" s="14">
        <f>'[1]План реализации _ 10'!I245</f>
        <v>0</v>
      </c>
    </row>
    <row r="35" spans="1:12" ht="15" customHeight="1" x14ac:dyDescent="0.25">
      <c r="A35" s="2">
        <v>5</v>
      </c>
      <c r="B35" s="2" t="s">
        <v>36</v>
      </c>
      <c r="C35" s="2" t="s">
        <v>37</v>
      </c>
      <c r="D35" s="4" t="s">
        <v>38</v>
      </c>
      <c r="E35" s="4" t="s">
        <v>39</v>
      </c>
      <c r="F35" s="27">
        <f>H35</f>
        <v>40997.273918741805</v>
      </c>
      <c r="G35" s="11" t="s">
        <v>9</v>
      </c>
      <c r="H35" s="14">
        <f>SUM(H36:H40)</f>
        <v>40997.273918741805</v>
      </c>
      <c r="I35" s="22">
        <f>SUM(I36:I40)</f>
        <v>31280.92</v>
      </c>
      <c r="J35" s="22">
        <f>'[1]План реализации _ 10'!G247</f>
        <v>0</v>
      </c>
      <c r="K35" s="25">
        <f>SUM(K36:K40)</f>
        <v>9716.3539187418082</v>
      </c>
      <c r="L35" s="14">
        <f>'[1]План реализации _ 10'!I247</f>
        <v>0</v>
      </c>
    </row>
    <row r="36" spans="1:12" x14ac:dyDescent="0.25">
      <c r="A36" s="16"/>
      <c r="B36" s="16"/>
      <c r="C36" s="16"/>
      <c r="D36" s="17"/>
      <c r="E36" s="17"/>
      <c r="F36" s="28"/>
      <c r="G36" s="11">
        <v>2021</v>
      </c>
      <c r="H36" s="29">
        <f>SUM(I36:L36)</f>
        <v>40997.273918741805</v>
      </c>
      <c r="I36" s="14">
        <f>'[1]План реализации _ 10'!F247</f>
        <v>31280.92</v>
      </c>
      <c r="J36" s="14">
        <f>'[1]План реализации _ 10'!G247</f>
        <v>0</v>
      </c>
      <c r="K36" s="14">
        <f>'[1]План реализации _ 10'!H247</f>
        <v>9716.3539187418082</v>
      </c>
      <c r="L36" s="14">
        <f>'[1]План реализации _ 10'!I247</f>
        <v>0</v>
      </c>
    </row>
    <row r="37" spans="1:12" x14ac:dyDescent="0.25">
      <c r="A37" s="16"/>
      <c r="B37" s="16"/>
      <c r="C37" s="16"/>
      <c r="D37" s="17"/>
      <c r="E37" s="17"/>
      <c r="F37" s="28"/>
      <c r="G37" s="11">
        <v>2022</v>
      </c>
      <c r="H37" s="29">
        <f>SUM(I37:L37)</f>
        <v>0</v>
      </c>
      <c r="I37" s="14">
        <f>'[1]План реализации _ 10'!F248</f>
        <v>0</v>
      </c>
      <c r="J37" s="14">
        <f>'[1]План реализации _ 10'!G248</f>
        <v>0</v>
      </c>
      <c r="K37" s="14">
        <f>'[1]План реализации _ 10'!H248</f>
        <v>0</v>
      </c>
      <c r="L37" s="14">
        <f>'[1]План реализации _ 10'!I248</f>
        <v>0</v>
      </c>
    </row>
    <row r="38" spans="1:12" x14ac:dyDescent="0.25">
      <c r="A38" s="16"/>
      <c r="B38" s="16"/>
      <c r="C38" s="16"/>
      <c r="D38" s="17"/>
      <c r="E38" s="17"/>
      <c r="F38" s="28"/>
      <c r="G38" s="11">
        <v>2023</v>
      </c>
      <c r="H38" s="29">
        <f>SUM(I38:L38)</f>
        <v>0</v>
      </c>
      <c r="I38" s="14">
        <f>'[1]План реализации _ 10'!F249</f>
        <v>0</v>
      </c>
      <c r="J38" s="14">
        <f>'[1]План реализации _ 10'!G249</f>
        <v>0</v>
      </c>
      <c r="K38" s="14">
        <f>'[1]План реализации _ 10'!H249</f>
        <v>0</v>
      </c>
      <c r="L38" s="14">
        <f>'[1]План реализации _ 10'!I249</f>
        <v>0</v>
      </c>
    </row>
    <row r="39" spans="1:12" x14ac:dyDescent="0.25">
      <c r="A39" s="16"/>
      <c r="B39" s="16"/>
      <c r="C39" s="16"/>
      <c r="D39" s="17"/>
      <c r="E39" s="17"/>
      <c r="F39" s="28"/>
      <c r="G39" s="11">
        <v>2024</v>
      </c>
      <c r="H39" s="29">
        <f>SUM(I39:L39)</f>
        <v>0</v>
      </c>
      <c r="I39" s="14">
        <f>'[1]План реализации _ 10'!F250</f>
        <v>0</v>
      </c>
      <c r="J39" s="14">
        <f>'[1]План реализации _ 10'!G250</f>
        <v>0</v>
      </c>
      <c r="K39" s="14">
        <f>'[1]План реализации _ 10'!H250</f>
        <v>0</v>
      </c>
      <c r="L39" s="14">
        <f>'[1]План реализации _ 10'!I250</f>
        <v>0</v>
      </c>
    </row>
    <row r="40" spans="1:12" ht="84" customHeight="1" x14ac:dyDescent="0.25">
      <c r="A40" s="8"/>
      <c r="B40" s="8"/>
      <c r="C40" s="8"/>
      <c r="D40" s="10"/>
      <c r="E40" s="10"/>
      <c r="F40" s="30"/>
      <c r="G40" s="11">
        <v>2025</v>
      </c>
      <c r="H40" s="29">
        <f>SUM(I40:L40)</f>
        <v>0</v>
      </c>
      <c r="I40" s="14">
        <f>'[1]План реализации _ 10'!F251</f>
        <v>0</v>
      </c>
      <c r="J40" s="14">
        <f>'[1]План реализации _ 10'!G251</f>
        <v>0</v>
      </c>
      <c r="K40" s="14">
        <f>'[1]План реализации _ 10'!H251</f>
        <v>0</v>
      </c>
      <c r="L40" s="14">
        <f>'[1]План реализации _ 10'!I251</f>
        <v>0</v>
      </c>
    </row>
    <row r="41" spans="1:12" ht="13.5" customHeight="1" x14ac:dyDescent="0.25">
      <c r="A41" s="31">
        <v>6</v>
      </c>
      <c r="B41" s="31" t="s">
        <v>40</v>
      </c>
      <c r="C41" s="2" t="s">
        <v>41</v>
      </c>
      <c r="D41" s="4" t="s">
        <v>42</v>
      </c>
      <c r="E41" s="32" t="s">
        <v>43</v>
      </c>
      <c r="F41" s="33">
        <v>121547.36199999999</v>
      </c>
      <c r="G41" s="11" t="s">
        <v>9</v>
      </c>
      <c r="H41" s="14">
        <f>SUM(H42:H46)</f>
        <v>121547.26</v>
      </c>
      <c r="I41" s="22">
        <f>SUM(I42:I46)</f>
        <v>92740.549999999988</v>
      </c>
      <c r="J41" s="22">
        <f>'[1]План реализации _ 10'!G253</f>
        <v>0</v>
      </c>
      <c r="K41" s="25">
        <f>SUM(K42:K46)</f>
        <v>28806.710000000003</v>
      </c>
      <c r="L41" s="14">
        <f>'[1]План реализации _ 10'!I253</f>
        <v>0</v>
      </c>
    </row>
    <row r="42" spans="1:12" ht="13.5" customHeight="1" x14ac:dyDescent="0.25">
      <c r="A42" s="31"/>
      <c r="B42" s="31"/>
      <c r="C42" s="16"/>
      <c r="D42" s="17"/>
      <c r="E42" s="32"/>
      <c r="F42" s="33"/>
      <c r="G42" s="11">
        <v>2021</v>
      </c>
      <c r="H42" s="29">
        <f>SUM(I42:L42)</f>
        <v>10446.799999999999</v>
      </c>
      <c r="I42" s="14">
        <f>'[1]План реализации _ 10'!F265</f>
        <v>7970.9</v>
      </c>
      <c r="J42" s="14">
        <f>'[1]План реализации _ 10'!G265</f>
        <v>0</v>
      </c>
      <c r="K42" s="14">
        <f>'[1]План реализации _ 10'!H265</f>
        <v>2475.9</v>
      </c>
      <c r="L42" s="14">
        <f>'[1]План реализации _ 10'!I265</f>
        <v>0</v>
      </c>
    </row>
    <row r="43" spans="1:12" ht="13.5" customHeight="1" x14ac:dyDescent="0.25">
      <c r="A43" s="31"/>
      <c r="B43" s="31"/>
      <c r="C43" s="16"/>
      <c r="D43" s="17"/>
      <c r="E43" s="32"/>
      <c r="F43" s="33"/>
      <c r="G43" s="11">
        <v>2022</v>
      </c>
      <c r="H43" s="29">
        <f>SUM(I43:L43)</f>
        <v>111100.45999999999</v>
      </c>
      <c r="I43" s="14">
        <v>84769.65</v>
      </c>
      <c r="J43" s="14">
        <f>'[1]План реализации _ 10'!G266</f>
        <v>0</v>
      </c>
      <c r="K43" s="14">
        <v>26330.81</v>
      </c>
      <c r="L43" s="14">
        <f>'[1]План реализации _ 10'!I266</f>
        <v>0</v>
      </c>
    </row>
    <row r="44" spans="1:12" ht="13.5" customHeight="1" x14ac:dyDescent="0.25">
      <c r="A44" s="31"/>
      <c r="B44" s="31"/>
      <c r="C44" s="16"/>
      <c r="D44" s="17"/>
      <c r="E44" s="32"/>
      <c r="F44" s="33"/>
      <c r="G44" s="11">
        <v>2023</v>
      </c>
      <c r="H44" s="29">
        <f>SUM(I44:L44)</f>
        <v>0</v>
      </c>
      <c r="I44" s="14">
        <f>'[1]План реализации _ 10'!F267</f>
        <v>0</v>
      </c>
      <c r="J44" s="14">
        <f>'[1]План реализации _ 10'!G267</f>
        <v>0</v>
      </c>
      <c r="K44" s="14">
        <f>'[1]План реализации _ 10'!H267</f>
        <v>0</v>
      </c>
      <c r="L44" s="14">
        <f>'[1]План реализации _ 10'!I267</f>
        <v>0</v>
      </c>
    </row>
    <row r="45" spans="1:12" ht="13.5" customHeight="1" x14ac:dyDescent="0.25">
      <c r="A45" s="31"/>
      <c r="B45" s="31"/>
      <c r="C45" s="16"/>
      <c r="D45" s="17"/>
      <c r="E45" s="32"/>
      <c r="F45" s="33"/>
      <c r="G45" s="11">
        <v>2024</v>
      </c>
      <c r="H45" s="29">
        <f>SUM(I45:L45)</f>
        <v>0</v>
      </c>
      <c r="I45" s="14">
        <f>'[1]План реализации _ 10'!F268</f>
        <v>0</v>
      </c>
      <c r="J45" s="14">
        <f>'[1]План реализации _ 10'!G268</f>
        <v>0</v>
      </c>
      <c r="K45" s="14">
        <f>'[1]План реализации _ 10'!H268</f>
        <v>0</v>
      </c>
      <c r="L45" s="14">
        <f>'[1]План реализации _ 10'!I268</f>
        <v>0</v>
      </c>
    </row>
    <row r="46" spans="1:12" ht="13.5" customHeight="1" x14ac:dyDescent="0.25">
      <c r="A46" s="31"/>
      <c r="B46" s="31"/>
      <c r="C46" s="8"/>
      <c r="D46" s="10"/>
      <c r="E46" s="32"/>
      <c r="F46" s="33"/>
      <c r="G46" s="11">
        <v>2025</v>
      </c>
      <c r="H46" s="29">
        <f>SUM(I46:L46)</f>
        <v>0</v>
      </c>
      <c r="I46" s="14">
        <f>'[1]План реализации _ 10'!F269</f>
        <v>0</v>
      </c>
      <c r="J46" s="14">
        <f>'[1]План реализации _ 10'!G269</f>
        <v>0</v>
      </c>
      <c r="K46" s="14">
        <f>'[1]План реализации _ 10'!H269</f>
        <v>0</v>
      </c>
      <c r="L46" s="14">
        <f>'[1]План реализации _ 10'!I269</f>
        <v>0</v>
      </c>
    </row>
    <row r="47" spans="1:12" ht="15" customHeight="1" x14ac:dyDescent="0.25">
      <c r="A47" s="31">
        <v>7</v>
      </c>
      <c r="B47" s="31" t="s">
        <v>44</v>
      </c>
      <c r="C47" s="2" t="s">
        <v>45</v>
      </c>
      <c r="D47" s="4" t="s">
        <v>46</v>
      </c>
      <c r="E47" s="4" t="s">
        <v>47</v>
      </c>
      <c r="F47" s="32" t="s">
        <v>48</v>
      </c>
      <c r="G47" s="11" t="s">
        <v>49</v>
      </c>
      <c r="H47" s="22">
        <f t="shared" ref="H47:H55" si="3">SUM(I47:L47)</f>
        <v>500684.6</v>
      </c>
      <c r="I47" s="22">
        <f>SUM(I48:I55)</f>
        <v>277645.59999999998</v>
      </c>
      <c r="J47" s="22">
        <f>SUM(J48:J55)</f>
        <v>223039</v>
      </c>
      <c r="K47" s="14">
        <f>SUM(K48:K55)</f>
        <v>0</v>
      </c>
      <c r="L47" s="14">
        <f>SUM(L48:L55)</f>
        <v>0</v>
      </c>
    </row>
    <row r="48" spans="1:12" x14ac:dyDescent="0.25">
      <c r="A48" s="31"/>
      <c r="B48" s="31"/>
      <c r="C48" s="16"/>
      <c r="D48" s="17"/>
      <c r="E48" s="17"/>
      <c r="F48" s="32"/>
      <c r="G48" s="11">
        <v>2014</v>
      </c>
      <c r="H48" s="14">
        <f t="shared" si="3"/>
        <v>6413.5</v>
      </c>
      <c r="I48" s="14">
        <v>6413.5</v>
      </c>
      <c r="J48" s="14">
        <v>0</v>
      </c>
      <c r="K48" s="14">
        <v>0</v>
      </c>
      <c r="L48" s="14">
        <v>0</v>
      </c>
    </row>
    <row r="49" spans="1:12" x14ac:dyDescent="0.25">
      <c r="A49" s="31"/>
      <c r="B49" s="31"/>
      <c r="C49" s="16"/>
      <c r="D49" s="17"/>
      <c r="E49" s="17"/>
      <c r="F49" s="32"/>
      <c r="G49" s="11">
        <v>2015</v>
      </c>
      <c r="H49" s="14">
        <f t="shared" si="3"/>
        <v>0</v>
      </c>
      <c r="I49" s="14">
        <v>0</v>
      </c>
      <c r="J49" s="14">
        <v>0</v>
      </c>
      <c r="K49" s="14">
        <v>0</v>
      </c>
      <c r="L49" s="14">
        <v>0</v>
      </c>
    </row>
    <row r="50" spans="1:12" x14ac:dyDescent="0.25">
      <c r="A50" s="31"/>
      <c r="B50" s="31"/>
      <c r="C50" s="16"/>
      <c r="D50" s="17"/>
      <c r="E50" s="17"/>
      <c r="F50" s="32"/>
      <c r="G50" s="11">
        <v>2016</v>
      </c>
      <c r="H50" s="14">
        <f t="shared" si="3"/>
        <v>0</v>
      </c>
      <c r="I50" s="14">
        <v>0</v>
      </c>
      <c r="J50" s="14">
        <v>0</v>
      </c>
      <c r="K50" s="14">
        <v>0</v>
      </c>
      <c r="L50" s="14">
        <v>0</v>
      </c>
    </row>
    <row r="51" spans="1:12" x14ac:dyDescent="0.25">
      <c r="A51" s="31"/>
      <c r="B51" s="31"/>
      <c r="C51" s="16"/>
      <c r="D51" s="17"/>
      <c r="E51" s="17"/>
      <c r="F51" s="32"/>
      <c r="G51" s="11">
        <v>2017</v>
      </c>
      <c r="H51" s="14">
        <f t="shared" si="3"/>
        <v>0</v>
      </c>
      <c r="I51" s="14">
        <v>0</v>
      </c>
      <c r="J51" s="14">
        <v>0</v>
      </c>
      <c r="K51" s="14">
        <v>0</v>
      </c>
      <c r="L51" s="14">
        <v>0</v>
      </c>
    </row>
    <row r="52" spans="1:12" x14ac:dyDescent="0.25">
      <c r="A52" s="31"/>
      <c r="B52" s="31"/>
      <c r="C52" s="16"/>
      <c r="D52" s="17"/>
      <c r="E52" s="17"/>
      <c r="F52" s="32"/>
      <c r="G52" s="11">
        <v>2018</v>
      </c>
      <c r="H52" s="14">
        <f t="shared" si="3"/>
        <v>91385.2</v>
      </c>
      <c r="I52" s="14">
        <v>91385.2</v>
      </c>
      <c r="J52" s="14">
        <v>0</v>
      </c>
      <c r="K52" s="14">
        <v>0</v>
      </c>
      <c r="L52" s="14">
        <v>0</v>
      </c>
    </row>
    <row r="53" spans="1:12" x14ac:dyDescent="0.25">
      <c r="A53" s="31"/>
      <c r="B53" s="31"/>
      <c r="C53" s="16"/>
      <c r="D53" s="17"/>
      <c r="E53" s="17"/>
      <c r="F53" s="32"/>
      <c r="G53" s="11">
        <v>2019</v>
      </c>
      <c r="H53" s="14">
        <f t="shared" si="3"/>
        <v>88528.6</v>
      </c>
      <c r="I53" s="14">
        <v>68528.600000000006</v>
      </c>
      <c r="J53" s="14">
        <v>20000</v>
      </c>
      <c r="K53" s="14">
        <v>0</v>
      </c>
      <c r="L53" s="14">
        <v>0</v>
      </c>
    </row>
    <row r="54" spans="1:12" x14ac:dyDescent="0.25">
      <c r="A54" s="31"/>
      <c r="B54" s="31"/>
      <c r="C54" s="16"/>
      <c r="D54" s="17"/>
      <c r="E54" s="17"/>
      <c r="F54" s="32"/>
      <c r="G54" s="11">
        <v>2020</v>
      </c>
      <c r="H54" s="22">
        <f t="shared" si="3"/>
        <v>312851.8</v>
      </c>
      <c r="I54" s="22">
        <v>109812.8</v>
      </c>
      <c r="J54" s="22">
        <v>203039</v>
      </c>
      <c r="K54" s="14">
        <v>0</v>
      </c>
      <c r="L54" s="14">
        <v>0</v>
      </c>
    </row>
    <row r="55" spans="1:12" x14ac:dyDescent="0.25">
      <c r="A55" s="31"/>
      <c r="B55" s="31"/>
      <c r="C55" s="8"/>
      <c r="D55" s="10"/>
      <c r="E55" s="10"/>
      <c r="F55" s="32"/>
      <c r="G55" s="11">
        <v>2021</v>
      </c>
      <c r="H55" s="22">
        <f t="shared" si="3"/>
        <v>1505.5</v>
      </c>
      <c r="I55" s="34">
        <v>1505.5</v>
      </c>
      <c r="J55" s="14">
        <v>0</v>
      </c>
      <c r="K55" s="14">
        <v>0</v>
      </c>
      <c r="L55" s="14">
        <v>0</v>
      </c>
    </row>
    <row r="56" spans="1:12" ht="20.25" customHeight="1" x14ac:dyDescent="0.25">
      <c r="A56" s="35" t="s">
        <v>50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2" ht="21.75" customHeight="1" x14ac:dyDescent="0.25">
      <c r="A57" s="36" t="s">
        <v>51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2" ht="24" customHeight="1" x14ac:dyDescent="0.25">
      <c r="A58" s="36" t="s">
        <v>52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</row>
    <row r="59" spans="1:12" ht="18.7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spans="1:12" ht="36.75" customHeight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</row>
    <row r="61" spans="1:12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</row>
  </sheetData>
  <mergeCells count="62">
    <mergeCell ref="A56:L56"/>
    <mergeCell ref="A57:L57"/>
    <mergeCell ref="A58:L58"/>
    <mergeCell ref="A59:L59"/>
    <mergeCell ref="A60:L60"/>
    <mergeCell ref="A61:K61"/>
    <mergeCell ref="A47:A55"/>
    <mergeCell ref="B47:B55"/>
    <mergeCell ref="C47:C55"/>
    <mergeCell ref="D47:D55"/>
    <mergeCell ref="E47:E55"/>
    <mergeCell ref="F47:F55"/>
    <mergeCell ref="A41:A46"/>
    <mergeCell ref="B41:B46"/>
    <mergeCell ref="C41:C46"/>
    <mergeCell ref="D41:D46"/>
    <mergeCell ref="E41:E46"/>
    <mergeCell ref="F41:F46"/>
    <mergeCell ref="A35:A40"/>
    <mergeCell ref="B35:B40"/>
    <mergeCell ref="C35:C40"/>
    <mergeCell ref="D35:D40"/>
    <mergeCell ref="E35:E40"/>
    <mergeCell ref="F35:F40"/>
    <mergeCell ref="A28:A34"/>
    <mergeCell ref="B28:B34"/>
    <mergeCell ref="C28:C34"/>
    <mergeCell ref="D28:D34"/>
    <mergeCell ref="E28:E34"/>
    <mergeCell ref="F28:F34"/>
    <mergeCell ref="A22:A27"/>
    <mergeCell ref="B22:B27"/>
    <mergeCell ref="C22:C27"/>
    <mergeCell ref="D22:D27"/>
    <mergeCell ref="E22:E27"/>
    <mergeCell ref="F22:F27"/>
    <mergeCell ref="A17:A21"/>
    <mergeCell ref="B17:B21"/>
    <mergeCell ref="C17:C21"/>
    <mergeCell ref="D17:D21"/>
    <mergeCell ref="E17:E21"/>
    <mergeCell ref="F17:F21"/>
    <mergeCell ref="A12:A16"/>
    <mergeCell ref="B12:B16"/>
    <mergeCell ref="C12:C16"/>
    <mergeCell ref="D12:D16"/>
    <mergeCell ref="E12:E16"/>
    <mergeCell ref="F12:F16"/>
    <mergeCell ref="A4:A11"/>
    <mergeCell ref="B4:B11"/>
    <mergeCell ref="C4:C11"/>
    <mergeCell ref="D4:D11"/>
    <mergeCell ref="E4:E11"/>
    <mergeCell ref="F4:F11"/>
    <mergeCell ref="A1:L1"/>
    <mergeCell ref="A2:A3"/>
    <mergeCell ref="B2:B3"/>
    <mergeCell ref="C2:C3"/>
    <mergeCell ref="D2:D3"/>
    <mergeCell ref="E2:E3"/>
    <mergeCell ref="F2:F3"/>
    <mergeCell ref="G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3" tint="0.39997558519241921"/>
    <pageSetUpPr fitToPage="1"/>
  </sheetPr>
  <dimension ref="A1:IV413"/>
  <sheetViews>
    <sheetView tabSelected="1" zoomScale="70" zoomScaleNormal="70" zoomScaleSheetLayoutView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29" sqref="L29:N34"/>
    </sheetView>
  </sheetViews>
  <sheetFormatPr defaultRowHeight="15" outlineLevelRow="1" x14ac:dyDescent="0.25"/>
  <cols>
    <col min="1" max="1" width="5.85546875" style="291" customWidth="1"/>
    <col min="2" max="2" width="31.7109375" style="292" customWidth="1"/>
    <col min="3" max="3" width="8.85546875" style="147" customWidth="1"/>
    <col min="4" max="4" width="8.85546875" style="293" customWidth="1"/>
    <col min="5" max="5" width="12.140625" style="294" customWidth="1"/>
    <col min="6" max="6" width="12.5703125" style="295" customWidth="1"/>
    <col min="7" max="7" width="10" style="294" customWidth="1"/>
    <col min="8" max="8" width="10" style="296" customWidth="1"/>
    <col min="9" max="9" width="10" style="294" customWidth="1"/>
    <col min="10" max="10" width="34" style="297" customWidth="1"/>
    <col min="11" max="11" width="22.5703125" style="298" customWidth="1"/>
    <col min="12" max="12" width="13" customWidth="1"/>
    <col min="14" max="14" width="13" customWidth="1"/>
    <col min="16" max="16" width="16" customWidth="1"/>
    <col min="257" max="257" width="5.85546875" customWidth="1"/>
    <col min="258" max="258" width="31.7109375" customWidth="1"/>
    <col min="259" max="260" width="8.85546875" customWidth="1"/>
    <col min="261" max="261" width="12.140625" customWidth="1"/>
    <col min="262" max="262" width="12.5703125" customWidth="1"/>
    <col min="263" max="265" width="10" customWidth="1"/>
    <col min="266" max="266" width="34" customWidth="1"/>
    <col min="267" max="267" width="22.5703125" customWidth="1"/>
    <col min="268" max="268" width="13" customWidth="1"/>
    <col min="270" max="270" width="13" customWidth="1"/>
    <col min="272" max="272" width="16" customWidth="1"/>
    <col min="513" max="513" width="5.85546875" customWidth="1"/>
    <col min="514" max="514" width="31.7109375" customWidth="1"/>
    <col min="515" max="516" width="8.85546875" customWidth="1"/>
    <col min="517" max="517" width="12.140625" customWidth="1"/>
    <col min="518" max="518" width="12.5703125" customWidth="1"/>
    <col min="519" max="521" width="10" customWidth="1"/>
    <col min="522" max="522" width="34" customWidth="1"/>
    <col min="523" max="523" width="22.5703125" customWidth="1"/>
    <col min="524" max="524" width="13" customWidth="1"/>
    <col min="526" max="526" width="13" customWidth="1"/>
    <col min="528" max="528" width="16" customWidth="1"/>
    <col min="769" max="769" width="5.85546875" customWidth="1"/>
    <col min="770" max="770" width="31.7109375" customWidth="1"/>
    <col min="771" max="772" width="8.85546875" customWidth="1"/>
    <col min="773" max="773" width="12.140625" customWidth="1"/>
    <col min="774" max="774" width="12.5703125" customWidth="1"/>
    <col min="775" max="777" width="10" customWidth="1"/>
    <col min="778" max="778" width="34" customWidth="1"/>
    <col min="779" max="779" width="22.5703125" customWidth="1"/>
    <col min="780" max="780" width="13" customWidth="1"/>
    <col min="782" max="782" width="13" customWidth="1"/>
    <col min="784" max="784" width="16" customWidth="1"/>
    <col min="1025" max="1025" width="5.85546875" customWidth="1"/>
    <col min="1026" max="1026" width="31.7109375" customWidth="1"/>
    <col min="1027" max="1028" width="8.85546875" customWidth="1"/>
    <col min="1029" max="1029" width="12.140625" customWidth="1"/>
    <col min="1030" max="1030" width="12.5703125" customWidth="1"/>
    <col min="1031" max="1033" width="10" customWidth="1"/>
    <col min="1034" max="1034" width="34" customWidth="1"/>
    <col min="1035" max="1035" width="22.5703125" customWidth="1"/>
    <col min="1036" max="1036" width="13" customWidth="1"/>
    <col min="1038" max="1038" width="13" customWidth="1"/>
    <col min="1040" max="1040" width="16" customWidth="1"/>
    <col min="1281" max="1281" width="5.85546875" customWidth="1"/>
    <col min="1282" max="1282" width="31.7109375" customWidth="1"/>
    <col min="1283" max="1284" width="8.85546875" customWidth="1"/>
    <col min="1285" max="1285" width="12.140625" customWidth="1"/>
    <col min="1286" max="1286" width="12.5703125" customWidth="1"/>
    <col min="1287" max="1289" width="10" customWidth="1"/>
    <col min="1290" max="1290" width="34" customWidth="1"/>
    <col min="1291" max="1291" width="22.5703125" customWidth="1"/>
    <col min="1292" max="1292" width="13" customWidth="1"/>
    <col min="1294" max="1294" width="13" customWidth="1"/>
    <col min="1296" max="1296" width="16" customWidth="1"/>
    <col min="1537" max="1537" width="5.85546875" customWidth="1"/>
    <col min="1538" max="1538" width="31.7109375" customWidth="1"/>
    <col min="1539" max="1540" width="8.85546875" customWidth="1"/>
    <col min="1541" max="1541" width="12.140625" customWidth="1"/>
    <col min="1542" max="1542" width="12.5703125" customWidth="1"/>
    <col min="1543" max="1545" width="10" customWidth="1"/>
    <col min="1546" max="1546" width="34" customWidth="1"/>
    <col min="1547" max="1547" width="22.5703125" customWidth="1"/>
    <col min="1548" max="1548" width="13" customWidth="1"/>
    <col min="1550" max="1550" width="13" customWidth="1"/>
    <col min="1552" max="1552" width="16" customWidth="1"/>
    <col min="1793" max="1793" width="5.85546875" customWidth="1"/>
    <col min="1794" max="1794" width="31.7109375" customWidth="1"/>
    <col min="1795" max="1796" width="8.85546875" customWidth="1"/>
    <col min="1797" max="1797" width="12.140625" customWidth="1"/>
    <col min="1798" max="1798" width="12.5703125" customWidth="1"/>
    <col min="1799" max="1801" width="10" customWidth="1"/>
    <col min="1802" max="1802" width="34" customWidth="1"/>
    <col min="1803" max="1803" width="22.5703125" customWidth="1"/>
    <col min="1804" max="1804" width="13" customWidth="1"/>
    <col min="1806" max="1806" width="13" customWidth="1"/>
    <col min="1808" max="1808" width="16" customWidth="1"/>
    <col min="2049" max="2049" width="5.85546875" customWidth="1"/>
    <col min="2050" max="2050" width="31.7109375" customWidth="1"/>
    <col min="2051" max="2052" width="8.85546875" customWidth="1"/>
    <col min="2053" max="2053" width="12.140625" customWidth="1"/>
    <col min="2054" max="2054" width="12.5703125" customWidth="1"/>
    <col min="2055" max="2057" width="10" customWidth="1"/>
    <col min="2058" max="2058" width="34" customWidth="1"/>
    <col min="2059" max="2059" width="22.5703125" customWidth="1"/>
    <col min="2060" max="2060" width="13" customWidth="1"/>
    <col min="2062" max="2062" width="13" customWidth="1"/>
    <col min="2064" max="2064" width="16" customWidth="1"/>
    <col min="2305" max="2305" width="5.85546875" customWidth="1"/>
    <col min="2306" max="2306" width="31.7109375" customWidth="1"/>
    <col min="2307" max="2308" width="8.85546875" customWidth="1"/>
    <col min="2309" max="2309" width="12.140625" customWidth="1"/>
    <col min="2310" max="2310" width="12.5703125" customWidth="1"/>
    <col min="2311" max="2313" width="10" customWidth="1"/>
    <col min="2314" max="2314" width="34" customWidth="1"/>
    <col min="2315" max="2315" width="22.5703125" customWidth="1"/>
    <col min="2316" max="2316" width="13" customWidth="1"/>
    <col min="2318" max="2318" width="13" customWidth="1"/>
    <col min="2320" max="2320" width="16" customWidth="1"/>
    <col min="2561" max="2561" width="5.85546875" customWidth="1"/>
    <col min="2562" max="2562" width="31.7109375" customWidth="1"/>
    <col min="2563" max="2564" width="8.85546875" customWidth="1"/>
    <col min="2565" max="2565" width="12.140625" customWidth="1"/>
    <col min="2566" max="2566" width="12.5703125" customWidth="1"/>
    <col min="2567" max="2569" width="10" customWidth="1"/>
    <col min="2570" max="2570" width="34" customWidth="1"/>
    <col min="2571" max="2571" width="22.5703125" customWidth="1"/>
    <col min="2572" max="2572" width="13" customWidth="1"/>
    <col min="2574" max="2574" width="13" customWidth="1"/>
    <col min="2576" max="2576" width="16" customWidth="1"/>
    <col min="2817" max="2817" width="5.85546875" customWidth="1"/>
    <col min="2818" max="2818" width="31.7109375" customWidth="1"/>
    <col min="2819" max="2820" width="8.85546875" customWidth="1"/>
    <col min="2821" max="2821" width="12.140625" customWidth="1"/>
    <col min="2822" max="2822" width="12.5703125" customWidth="1"/>
    <col min="2823" max="2825" width="10" customWidth="1"/>
    <col min="2826" max="2826" width="34" customWidth="1"/>
    <col min="2827" max="2827" width="22.5703125" customWidth="1"/>
    <col min="2828" max="2828" width="13" customWidth="1"/>
    <col min="2830" max="2830" width="13" customWidth="1"/>
    <col min="2832" max="2832" width="16" customWidth="1"/>
    <col min="3073" max="3073" width="5.85546875" customWidth="1"/>
    <col min="3074" max="3074" width="31.7109375" customWidth="1"/>
    <col min="3075" max="3076" width="8.85546875" customWidth="1"/>
    <col min="3077" max="3077" width="12.140625" customWidth="1"/>
    <col min="3078" max="3078" width="12.5703125" customWidth="1"/>
    <col min="3079" max="3081" width="10" customWidth="1"/>
    <col min="3082" max="3082" width="34" customWidth="1"/>
    <col min="3083" max="3083" width="22.5703125" customWidth="1"/>
    <col min="3084" max="3084" width="13" customWidth="1"/>
    <col min="3086" max="3086" width="13" customWidth="1"/>
    <col min="3088" max="3088" width="16" customWidth="1"/>
    <col min="3329" max="3329" width="5.85546875" customWidth="1"/>
    <col min="3330" max="3330" width="31.7109375" customWidth="1"/>
    <col min="3331" max="3332" width="8.85546875" customWidth="1"/>
    <col min="3333" max="3333" width="12.140625" customWidth="1"/>
    <col min="3334" max="3334" width="12.5703125" customWidth="1"/>
    <col min="3335" max="3337" width="10" customWidth="1"/>
    <col min="3338" max="3338" width="34" customWidth="1"/>
    <col min="3339" max="3339" width="22.5703125" customWidth="1"/>
    <col min="3340" max="3340" width="13" customWidth="1"/>
    <col min="3342" max="3342" width="13" customWidth="1"/>
    <col min="3344" max="3344" width="16" customWidth="1"/>
    <col min="3585" max="3585" width="5.85546875" customWidth="1"/>
    <col min="3586" max="3586" width="31.7109375" customWidth="1"/>
    <col min="3587" max="3588" width="8.85546875" customWidth="1"/>
    <col min="3589" max="3589" width="12.140625" customWidth="1"/>
    <col min="3590" max="3590" width="12.5703125" customWidth="1"/>
    <col min="3591" max="3593" width="10" customWidth="1"/>
    <col min="3594" max="3594" width="34" customWidth="1"/>
    <col min="3595" max="3595" width="22.5703125" customWidth="1"/>
    <col min="3596" max="3596" width="13" customWidth="1"/>
    <col min="3598" max="3598" width="13" customWidth="1"/>
    <col min="3600" max="3600" width="16" customWidth="1"/>
    <col min="3841" max="3841" width="5.85546875" customWidth="1"/>
    <col min="3842" max="3842" width="31.7109375" customWidth="1"/>
    <col min="3843" max="3844" width="8.85546875" customWidth="1"/>
    <col min="3845" max="3845" width="12.140625" customWidth="1"/>
    <col min="3846" max="3846" width="12.5703125" customWidth="1"/>
    <col min="3847" max="3849" width="10" customWidth="1"/>
    <col min="3850" max="3850" width="34" customWidth="1"/>
    <col min="3851" max="3851" width="22.5703125" customWidth="1"/>
    <col min="3852" max="3852" width="13" customWidth="1"/>
    <col min="3854" max="3854" width="13" customWidth="1"/>
    <col min="3856" max="3856" width="16" customWidth="1"/>
    <col min="4097" max="4097" width="5.85546875" customWidth="1"/>
    <col min="4098" max="4098" width="31.7109375" customWidth="1"/>
    <col min="4099" max="4100" width="8.85546875" customWidth="1"/>
    <col min="4101" max="4101" width="12.140625" customWidth="1"/>
    <col min="4102" max="4102" width="12.5703125" customWidth="1"/>
    <col min="4103" max="4105" width="10" customWidth="1"/>
    <col min="4106" max="4106" width="34" customWidth="1"/>
    <col min="4107" max="4107" width="22.5703125" customWidth="1"/>
    <col min="4108" max="4108" width="13" customWidth="1"/>
    <col min="4110" max="4110" width="13" customWidth="1"/>
    <col min="4112" max="4112" width="16" customWidth="1"/>
    <col min="4353" max="4353" width="5.85546875" customWidth="1"/>
    <col min="4354" max="4354" width="31.7109375" customWidth="1"/>
    <col min="4355" max="4356" width="8.85546875" customWidth="1"/>
    <col min="4357" max="4357" width="12.140625" customWidth="1"/>
    <col min="4358" max="4358" width="12.5703125" customWidth="1"/>
    <col min="4359" max="4361" width="10" customWidth="1"/>
    <col min="4362" max="4362" width="34" customWidth="1"/>
    <col min="4363" max="4363" width="22.5703125" customWidth="1"/>
    <col min="4364" max="4364" width="13" customWidth="1"/>
    <col min="4366" max="4366" width="13" customWidth="1"/>
    <col min="4368" max="4368" width="16" customWidth="1"/>
    <col min="4609" max="4609" width="5.85546875" customWidth="1"/>
    <col min="4610" max="4610" width="31.7109375" customWidth="1"/>
    <col min="4611" max="4612" width="8.85546875" customWidth="1"/>
    <col min="4613" max="4613" width="12.140625" customWidth="1"/>
    <col min="4614" max="4614" width="12.5703125" customWidth="1"/>
    <col min="4615" max="4617" width="10" customWidth="1"/>
    <col min="4618" max="4618" width="34" customWidth="1"/>
    <col min="4619" max="4619" width="22.5703125" customWidth="1"/>
    <col min="4620" max="4620" width="13" customWidth="1"/>
    <col min="4622" max="4622" width="13" customWidth="1"/>
    <col min="4624" max="4624" width="16" customWidth="1"/>
    <col min="4865" max="4865" width="5.85546875" customWidth="1"/>
    <col min="4866" max="4866" width="31.7109375" customWidth="1"/>
    <col min="4867" max="4868" width="8.85546875" customWidth="1"/>
    <col min="4869" max="4869" width="12.140625" customWidth="1"/>
    <col min="4870" max="4870" width="12.5703125" customWidth="1"/>
    <col min="4871" max="4873" width="10" customWidth="1"/>
    <col min="4874" max="4874" width="34" customWidth="1"/>
    <col min="4875" max="4875" width="22.5703125" customWidth="1"/>
    <col min="4876" max="4876" width="13" customWidth="1"/>
    <col min="4878" max="4878" width="13" customWidth="1"/>
    <col min="4880" max="4880" width="16" customWidth="1"/>
    <col min="5121" max="5121" width="5.85546875" customWidth="1"/>
    <col min="5122" max="5122" width="31.7109375" customWidth="1"/>
    <col min="5123" max="5124" width="8.85546875" customWidth="1"/>
    <col min="5125" max="5125" width="12.140625" customWidth="1"/>
    <col min="5126" max="5126" width="12.5703125" customWidth="1"/>
    <col min="5127" max="5129" width="10" customWidth="1"/>
    <col min="5130" max="5130" width="34" customWidth="1"/>
    <col min="5131" max="5131" width="22.5703125" customWidth="1"/>
    <col min="5132" max="5132" width="13" customWidth="1"/>
    <col min="5134" max="5134" width="13" customWidth="1"/>
    <col min="5136" max="5136" width="16" customWidth="1"/>
    <col min="5377" max="5377" width="5.85546875" customWidth="1"/>
    <col min="5378" max="5378" width="31.7109375" customWidth="1"/>
    <col min="5379" max="5380" width="8.85546875" customWidth="1"/>
    <col min="5381" max="5381" width="12.140625" customWidth="1"/>
    <col min="5382" max="5382" width="12.5703125" customWidth="1"/>
    <col min="5383" max="5385" width="10" customWidth="1"/>
    <col min="5386" max="5386" width="34" customWidth="1"/>
    <col min="5387" max="5387" width="22.5703125" customWidth="1"/>
    <col min="5388" max="5388" width="13" customWidth="1"/>
    <col min="5390" max="5390" width="13" customWidth="1"/>
    <col min="5392" max="5392" width="16" customWidth="1"/>
    <col min="5633" max="5633" width="5.85546875" customWidth="1"/>
    <col min="5634" max="5634" width="31.7109375" customWidth="1"/>
    <col min="5635" max="5636" width="8.85546875" customWidth="1"/>
    <col min="5637" max="5637" width="12.140625" customWidth="1"/>
    <col min="5638" max="5638" width="12.5703125" customWidth="1"/>
    <col min="5639" max="5641" width="10" customWidth="1"/>
    <col min="5642" max="5642" width="34" customWidth="1"/>
    <col min="5643" max="5643" width="22.5703125" customWidth="1"/>
    <col min="5644" max="5644" width="13" customWidth="1"/>
    <col min="5646" max="5646" width="13" customWidth="1"/>
    <col min="5648" max="5648" width="16" customWidth="1"/>
    <col min="5889" max="5889" width="5.85546875" customWidth="1"/>
    <col min="5890" max="5890" width="31.7109375" customWidth="1"/>
    <col min="5891" max="5892" width="8.85546875" customWidth="1"/>
    <col min="5893" max="5893" width="12.140625" customWidth="1"/>
    <col min="5894" max="5894" width="12.5703125" customWidth="1"/>
    <col min="5895" max="5897" width="10" customWidth="1"/>
    <col min="5898" max="5898" width="34" customWidth="1"/>
    <col min="5899" max="5899" width="22.5703125" customWidth="1"/>
    <col min="5900" max="5900" width="13" customWidth="1"/>
    <col min="5902" max="5902" width="13" customWidth="1"/>
    <col min="5904" max="5904" width="16" customWidth="1"/>
    <col min="6145" max="6145" width="5.85546875" customWidth="1"/>
    <col min="6146" max="6146" width="31.7109375" customWidth="1"/>
    <col min="6147" max="6148" width="8.85546875" customWidth="1"/>
    <col min="6149" max="6149" width="12.140625" customWidth="1"/>
    <col min="6150" max="6150" width="12.5703125" customWidth="1"/>
    <col min="6151" max="6153" width="10" customWidth="1"/>
    <col min="6154" max="6154" width="34" customWidth="1"/>
    <col min="6155" max="6155" width="22.5703125" customWidth="1"/>
    <col min="6156" max="6156" width="13" customWidth="1"/>
    <col min="6158" max="6158" width="13" customWidth="1"/>
    <col min="6160" max="6160" width="16" customWidth="1"/>
    <col min="6401" max="6401" width="5.85546875" customWidth="1"/>
    <col min="6402" max="6402" width="31.7109375" customWidth="1"/>
    <col min="6403" max="6404" width="8.85546875" customWidth="1"/>
    <col min="6405" max="6405" width="12.140625" customWidth="1"/>
    <col min="6406" max="6406" width="12.5703125" customWidth="1"/>
    <col min="6407" max="6409" width="10" customWidth="1"/>
    <col min="6410" max="6410" width="34" customWidth="1"/>
    <col min="6411" max="6411" width="22.5703125" customWidth="1"/>
    <col min="6412" max="6412" width="13" customWidth="1"/>
    <col min="6414" max="6414" width="13" customWidth="1"/>
    <col min="6416" max="6416" width="16" customWidth="1"/>
    <col min="6657" max="6657" width="5.85546875" customWidth="1"/>
    <col min="6658" max="6658" width="31.7109375" customWidth="1"/>
    <col min="6659" max="6660" width="8.85546875" customWidth="1"/>
    <col min="6661" max="6661" width="12.140625" customWidth="1"/>
    <col min="6662" max="6662" width="12.5703125" customWidth="1"/>
    <col min="6663" max="6665" width="10" customWidth="1"/>
    <col min="6666" max="6666" width="34" customWidth="1"/>
    <col min="6667" max="6667" width="22.5703125" customWidth="1"/>
    <col min="6668" max="6668" width="13" customWidth="1"/>
    <col min="6670" max="6670" width="13" customWidth="1"/>
    <col min="6672" max="6672" width="16" customWidth="1"/>
    <col min="6913" max="6913" width="5.85546875" customWidth="1"/>
    <col min="6914" max="6914" width="31.7109375" customWidth="1"/>
    <col min="6915" max="6916" width="8.85546875" customWidth="1"/>
    <col min="6917" max="6917" width="12.140625" customWidth="1"/>
    <col min="6918" max="6918" width="12.5703125" customWidth="1"/>
    <col min="6919" max="6921" width="10" customWidth="1"/>
    <col min="6922" max="6922" width="34" customWidth="1"/>
    <col min="6923" max="6923" width="22.5703125" customWidth="1"/>
    <col min="6924" max="6924" width="13" customWidth="1"/>
    <col min="6926" max="6926" width="13" customWidth="1"/>
    <col min="6928" max="6928" width="16" customWidth="1"/>
    <col min="7169" max="7169" width="5.85546875" customWidth="1"/>
    <col min="7170" max="7170" width="31.7109375" customWidth="1"/>
    <col min="7171" max="7172" width="8.85546875" customWidth="1"/>
    <col min="7173" max="7173" width="12.140625" customWidth="1"/>
    <col min="7174" max="7174" width="12.5703125" customWidth="1"/>
    <col min="7175" max="7177" width="10" customWidth="1"/>
    <col min="7178" max="7178" width="34" customWidth="1"/>
    <col min="7179" max="7179" width="22.5703125" customWidth="1"/>
    <col min="7180" max="7180" width="13" customWidth="1"/>
    <col min="7182" max="7182" width="13" customWidth="1"/>
    <col min="7184" max="7184" width="16" customWidth="1"/>
    <col min="7425" max="7425" width="5.85546875" customWidth="1"/>
    <col min="7426" max="7426" width="31.7109375" customWidth="1"/>
    <col min="7427" max="7428" width="8.85546875" customWidth="1"/>
    <col min="7429" max="7429" width="12.140625" customWidth="1"/>
    <col min="7430" max="7430" width="12.5703125" customWidth="1"/>
    <col min="7431" max="7433" width="10" customWidth="1"/>
    <col min="7434" max="7434" width="34" customWidth="1"/>
    <col min="7435" max="7435" width="22.5703125" customWidth="1"/>
    <col min="7436" max="7436" width="13" customWidth="1"/>
    <col min="7438" max="7438" width="13" customWidth="1"/>
    <col min="7440" max="7440" width="16" customWidth="1"/>
    <col min="7681" max="7681" width="5.85546875" customWidth="1"/>
    <col min="7682" max="7682" width="31.7109375" customWidth="1"/>
    <col min="7683" max="7684" width="8.85546875" customWidth="1"/>
    <col min="7685" max="7685" width="12.140625" customWidth="1"/>
    <col min="7686" max="7686" width="12.5703125" customWidth="1"/>
    <col min="7687" max="7689" width="10" customWidth="1"/>
    <col min="7690" max="7690" width="34" customWidth="1"/>
    <col min="7691" max="7691" width="22.5703125" customWidth="1"/>
    <col min="7692" max="7692" width="13" customWidth="1"/>
    <col min="7694" max="7694" width="13" customWidth="1"/>
    <col min="7696" max="7696" width="16" customWidth="1"/>
    <col min="7937" max="7937" width="5.85546875" customWidth="1"/>
    <col min="7938" max="7938" width="31.7109375" customWidth="1"/>
    <col min="7939" max="7940" width="8.85546875" customWidth="1"/>
    <col min="7941" max="7941" width="12.140625" customWidth="1"/>
    <col min="7942" max="7942" width="12.5703125" customWidth="1"/>
    <col min="7943" max="7945" width="10" customWidth="1"/>
    <col min="7946" max="7946" width="34" customWidth="1"/>
    <col min="7947" max="7947" width="22.5703125" customWidth="1"/>
    <col min="7948" max="7948" width="13" customWidth="1"/>
    <col min="7950" max="7950" width="13" customWidth="1"/>
    <col min="7952" max="7952" width="16" customWidth="1"/>
    <col min="8193" max="8193" width="5.85546875" customWidth="1"/>
    <col min="8194" max="8194" width="31.7109375" customWidth="1"/>
    <col min="8195" max="8196" width="8.85546875" customWidth="1"/>
    <col min="8197" max="8197" width="12.140625" customWidth="1"/>
    <col min="8198" max="8198" width="12.5703125" customWidth="1"/>
    <col min="8199" max="8201" width="10" customWidth="1"/>
    <col min="8202" max="8202" width="34" customWidth="1"/>
    <col min="8203" max="8203" width="22.5703125" customWidth="1"/>
    <col min="8204" max="8204" width="13" customWidth="1"/>
    <col min="8206" max="8206" width="13" customWidth="1"/>
    <col min="8208" max="8208" width="16" customWidth="1"/>
    <col min="8449" max="8449" width="5.85546875" customWidth="1"/>
    <col min="8450" max="8450" width="31.7109375" customWidth="1"/>
    <col min="8451" max="8452" width="8.85546875" customWidth="1"/>
    <col min="8453" max="8453" width="12.140625" customWidth="1"/>
    <col min="8454" max="8454" width="12.5703125" customWidth="1"/>
    <col min="8455" max="8457" width="10" customWidth="1"/>
    <col min="8458" max="8458" width="34" customWidth="1"/>
    <col min="8459" max="8459" width="22.5703125" customWidth="1"/>
    <col min="8460" max="8460" width="13" customWidth="1"/>
    <col min="8462" max="8462" width="13" customWidth="1"/>
    <col min="8464" max="8464" width="16" customWidth="1"/>
    <col min="8705" max="8705" width="5.85546875" customWidth="1"/>
    <col min="8706" max="8706" width="31.7109375" customWidth="1"/>
    <col min="8707" max="8708" width="8.85546875" customWidth="1"/>
    <col min="8709" max="8709" width="12.140625" customWidth="1"/>
    <col min="8710" max="8710" width="12.5703125" customWidth="1"/>
    <col min="8711" max="8713" width="10" customWidth="1"/>
    <col min="8714" max="8714" width="34" customWidth="1"/>
    <col min="8715" max="8715" width="22.5703125" customWidth="1"/>
    <col min="8716" max="8716" width="13" customWidth="1"/>
    <col min="8718" max="8718" width="13" customWidth="1"/>
    <col min="8720" max="8720" width="16" customWidth="1"/>
    <col min="8961" max="8961" width="5.85546875" customWidth="1"/>
    <col min="8962" max="8962" width="31.7109375" customWidth="1"/>
    <col min="8963" max="8964" width="8.85546875" customWidth="1"/>
    <col min="8965" max="8965" width="12.140625" customWidth="1"/>
    <col min="8966" max="8966" width="12.5703125" customWidth="1"/>
    <col min="8967" max="8969" width="10" customWidth="1"/>
    <col min="8970" max="8970" width="34" customWidth="1"/>
    <col min="8971" max="8971" width="22.5703125" customWidth="1"/>
    <col min="8972" max="8972" width="13" customWidth="1"/>
    <col min="8974" max="8974" width="13" customWidth="1"/>
    <col min="8976" max="8976" width="16" customWidth="1"/>
    <col min="9217" max="9217" width="5.85546875" customWidth="1"/>
    <col min="9218" max="9218" width="31.7109375" customWidth="1"/>
    <col min="9219" max="9220" width="8.85546875" customWidth="1"/>
    <col min="9221" max="9221" width="12.140625" customWidth="1"/>
    <col min="9222" max="9222" width="12.5703125" customWidth="1"/>
    <col min="9223" max="9225" width="10" customWidth="1"/>
    <col min="9226" max="9226" width="34" customWidth="1"/>
    <col min="9227" max="9227" width="22.5703125" customWidth="1"/>
    <col min="9228" max="9228" width="13" customWidth="1"/>
    <col min="9230" max="9230" width="13" customWidth="1"/>
    <col min="9232" max="9232" width="16" customWidth="1"/>
    <col min="9473" max="9473" width="5.85546875" customWidth="1"/>
    <col min="9474" max="9474" width="31.7109375" customWidth="1"/>
    <col min="9475" max="9476" width="8.85546875" customWidth="1"/>
    <col min="9477" max="9477" width="12.140625" customWidth="1"/>
    <col min="9478" max="9478" width="12.5703125" customWidth="1"/>
    <col min="9479" max="9481" width="10" customWidth="1"/>
    <col min="9482" max="9482" width="34" customWidth="1"/>
    <col min="9483" max="9483" width="22.5703125" customWidth="1"/>
    <col min="9484" max="9484" width="13" customWidth="1"/>
    <col min="9486" max="9486" width="13" customWidth="1"/>
    <col min="9488" max="9488" width="16" customWidth="1"/>
    <col min="9729" max="9729" width="5.85546875" customWidth="1"/>
    <col min="9730" max="9730" width="31.7109375" customWidth="1"/>
    <col min="9731" max="9732" width="8.85546875" customWidth="1"/>
    <col min="9733" max="9733" width="12.140625" customWidth="1"/>
    <col min="9734" max="9734" width="12.5703125" customWidth="1"/>
    <col min="9735" max="9737" width="10" customWidth="1"/>
    <col min="9738" max="9738" width="34" customWidth="1"/>
    <col min="9739" max="9739" width="22.5703125" customWidth="1"/>
    <col min="9740" max="9740" width="13" customWidth="1"/>
    <col min="9742" max="9742" width="13" customWidth="1"/>
    <col min="9744" max="9744" width="16" customWidth="1"/>
    <col min="9985" max="9985" width="5.85546875" customWidth="1"/>
    <col min="9986" max="9986" width="31.7109375" customWidth="1"/>
    <col min="9987" max="9988" width="8.85546875" customWidth="1"/>
    <col min="9989" max="9989" width="12.140625" customWidth="1"/>
    <col min="9990" max="9990" width="12.5703125" customWidth="1"/>
    <col min="9991" max="9993" width="10" customWidth="1"/>
    <col min="9994" max="9994" width="34" customWidth="1"/>
    <col min="9995" max="9995" width="22.5703125" customWidth="1"/>
    <col min="9996" max="9996" width="13" customWidth="1"/>
    <col min="9998" max="9998" width="13" customWidth="1"/>
    <col min="10000" max="10000" width="16" customWidth="1"/>
    <col min="10241" max="10241" width="5.85546875" customWidth="1"/>
    <col min="10242" max="10242" width="31.7109375" customWidth="1"/>
    <col min="10243" max="10244" width="8.85546875" customWidth="1"/>
    <col min="10245" max="10245" width="12.140625" customWidth="1"/>
    <col min="10246" max="10246" width="12.5703125" customWidth="1"/>
    <col min="10247" max="10249" width="10" customWidth="1"/>
    <col min="10250" max="10250" width="34" customWidth="1"/>
    <col min="10251" max="10251" width="22.5703125" customWidth="1"/>
    <col min="10252" max="10252" width="13" customWidth="1"/>
    <col min="10254" max="10254" width="13" customWidth="1"/>
    <col min="10256" max="10256" width="16" customWidth="1"/>
    <col min="10497" max="10497" width="5.85546875" customWidth="1"/>
    <col min="10498" max="10498" width="31.7109375" customWidth="1"/>
    <col min="10499" max="10500" width="8.85546875" customWidth="1"/>
    <col min="10501" max="10501" width="12.140625" customWidth="1"/>
    <col min="10502" max="10502" width="12.5703125" customWidth="1"/>
    <col min="10503" max="10505" width="10" customWidth="1"/>
    <col min="10506" max="10506" width="34" customWidth="1"/>
    <col min="10507" max="10507" width="22.5703125" customWidth="1"/>
    <col min="10508" max="10508" width="13" customWidth="1"/>
    <col min="10510" max="10510" width="13" customWidth="1"/>
    <col min="10512" max="10512" width="16" customWidth="1"/>
    <col min="10753" max="10753" width="5.85546875" customWidth="1"/>
    <col min="10754" max="10754" width="31.7109375" customWidth="1"/>
    <col min="10755" max="10756" width="8.85546875" customWidth="1"/>
    <col min="10757" max="10757" width="12.140625" customWidth="1"/>
    <col min="10758" max="10758" width="12.5703125" customWidth="1"/>
    <col min="10759" max="10761" width="10" customWidth="1"/>
    <col min="10762" max="10762" width="34" customWidth="1"/>
    <col min="10763" max="10763" width="22.5703125" customWidth="1"/>
    <col min="10764" max="10764" width="13" customWidth="1"/>
    <col min="10766" max="10766" width="13" customWidth="1"/>
    <col min="10768" max="10768" width="16" customWidth="1"/>
    <col min="11009" max="11009" width="5.85546875" customWidth="1"/>
    <col min="11010" max="11010" width="31.7109375" customWidth="1"/>
    <col min="11011" max="11012" width="8.85546875" customWidth="1"/>
    <col min="11013" max="11013" width="12.140625" customWidth="1"/>
    <col min="11014" max="11014" width="12.5703125" customWidth="1"/>
    <col min="11015" max="11017" width="10" customWidth="1"/>
    <col min="11018" max="11018" width="34" customWidth="1"/>
    <col min="11019" max="11019" width="22.5703125" customWidth="1"/>
    <col min="11020" max="11020" width="13" customWidth="1"/>
    <col min="11022" max="11022" width="13" customWidth="1"/>
    <col min="11024" max="11024" width="16" customWidth="1"/>
    <col min="11265" max="11265" width="5.85546875" customWidth="1"/>
    <col min="11266" max="11266" width="31.7109375" customWidth="1"/>
    <col min="11267" max="11268" width="8.85546875" customWidth="1"/>
    <col min="11269" max="11269" width="12.140625" customWidth="1"/>
    <col min="11270" max="11270" width="12.5703125" customWidth="1"/>
    <col min="11271" max="11273" width="10" customWidth="1"/>
    <col min="11274" max="11274" width="34" customWidth="1"/>
    <col min="11275" max="11275" width="22.5703125" customWidth="1"/>
    <col min="11276" max="11276" width="13" customWidth="1"/>
    <col min="11278" max="11278" width="13" customWidth="1"/>
    <col min="11280" max="11280" width="16" customWidth="1"/>
    <col min="11521" max="11521" width="5.85546875" customWidth="1"/>
    <col min="11522" max="11522" width="31.7109375" customWidth="1"/>
    <col min="11523" max="11524" width="8.85546875" customWidth="1"/>
    <col min="11525" max="11525" width="12.140625" customWidth="1"/>
    <col min="11526" max="11526" width="12.5703125" customWidth="1"/>
    <col min="11527" max="11529" width="10" customWidth="1"/>
    <col min="11530" max="11530" width="34" customWidth="1"/>
    <col min="11531" max="11531" width="22.5703125" customWidth="1"/>
    <col min="11532" max="11532" width="13" customWidth="1"/>
    <col min="11534" max="11534" width="13" customWidth="1"/>
    <col min="11536" max="11536" width="16" customWidth="1"/>
    <col min="11777" max="11777" width="5.85546875" customWidth="1"/>
    <col min="11778" max="11778" width="31.7109375" customWidth="1"/>
    <col min="11779" max="11780" width="8.85546875" customWidth="1"/>
    <col min="11781" max="11781" width="12.140625" customWidth="1"/>
    <col min="11782" max="11782" width="12.5703125" customWidth="1"/>
    <col min="11783" max="11785" width="10" customWidth="1"/>
    <col min="11786" max="11786" width="34" customWidth="1"/>
    <col min="11787" max="11787" width="22.5703125" customWidth="1"/>
    <col min="11788" max="11788" width="13" customWidth="1"/>
    <col min="11790" max="11790" width="13" customWidth="1"/>
    <col min="11792" max="11792" width="16" customWidth="1"/>
    <col min="12033" max="12033" width="5.85546875" customWidth="1"/>
    <col min="12034" max="12034" width="31.7109375" customWidth="1"/>
    <col min="12035" max="12036" width="8.85546875" customWidth="1"/>
    <col min="12037" max="12037" width="12.140625" customWidth="1"/>
    <col min="12038" max="12038" width="12.5703125" customWidth="1"/>
    <col min="12039" max="12041" width="10" customWidth="1"/>
    <col min="12042" max="12042" width="34" customWidth="1"/>
    <col min="12043" max="12043" width="22.5703125" customWidth="1"/>
    <col min="12044" max="12044" width="13" customWidth="1"/>
    <col min="12046" max="12046" width="13" customWidth="1"/>
    <col min="12048" max="12048" width="16" customWidth="1"/>
    <col min="12289" max="12289" width="5.85546875" customWidth="1"/>
    <col min="12290" max="12290" width="31.7109375" customWidth="1"/>
    <col min="12291" max="12292" width="8.85546875" customWidth="1"/>
    <col min="12293" max="12293" width="12.140625" customWidth="1"/>
    <col min="12294" max="12294" width="12.5703125" customWidth="1"/>
    <col min="12295" max="12297" width="10" customWidth="1"/>
    <col min="12298" max="12298" width="34" customWidth="1"/>
    <col min="12299" max="12299" width="22.5703125" customWidth="1"/>
    <col min="12300" max="12300" width="13" customWidth="1"/>
    <col min="12302" max="12302" width="13" customWidth="1"/>
    <col min="12304" max="12304" width="16" customWidth="1"/>
    <col min="12545" max="12545" width="5.85546875" customWidth="1"/>
    <col min="12546" max="12546" width="31.7109375" customWidth="1"/>
    <col min="12547" max="12548" width="8.85546875" customWidth="1"/>
    <col min="12549" max="12549" width="12.140625" customWidth="1"/>
    <col min="12550" max="12550" width="12.5703125" customWidth="1"/>
    <col min="12551" max="12553" width="10" customWidth="1"/>
    <col min="12554" max="12554" width="34" customWidth="1"/>
    <col min="12555" max="12555" width="22.5703125" customWidth="1"/>
    <col min="12556" max="12556" width="13" customWidth="1"/>
    <col min="12558" max="12558" width="13" customWidth="1"/>
    <col min="12560" max="12560" width="16" customWidth="1"/>
    <col min="12801" max="12801" width="5.85546875" customWidth="1"/>
    <col min="12802" max="12802" width="31.7109375" customWidth="1"/>
    <col min="12803" max="12804" width="8.85546875" customWidth="1"/>
    <col min="12805" max="12805" width="12.140625" customWidth="1"/>
    <col min="12806" max="12806" width="12.5703125" customWidth="1"/>
    <col min="12807" max="12809" width="10" customWidth="1"/>
    <col min="12810" max="12810" width="34" customWidth="1"/>
    <col min="12811" max="12811" width="22.5703125" customWidth="1"/>
    <col min="12812" max="12812" width="13" customWidth="1"/>
    <col min="12814" max="12814" width="13" customWidth="1"/>
    <col min="12816" max="12816" width="16" customWidth="1"/>
    <col min="13057" max="13057" width="5.85546875" customWidth="1"/>
    <col min="13058" max="13058" width="31.7109375" customWidth="1"/>
    <col min="13059" max="13060" width="8.85546875" customWidth="1"/>
    <col min="13061" max="13061" width="12.140625" customWidth="1"/>
    <col min="13062" max="13062" width="12.5703125" customWidth="1"/>
    <col min="13063" max="13065" width="10" customWidth="1"/>
    <col min="13066" max="13066" width="34" customWidth="1"/>
    <col min="13067" max="13067" width="22.5703125" customWidth="1"/>
    <col min="13068" max="13068" width="13" customWidth="1"/>
    <col min="13070" max="13070" width="13" customWidth="1"/>
    <col min="13072" max="13072" width="16" customWidth="1"/>
    <col min="13313" max="13313" width="5.85546875" customWidth="1"/>
    <col min="13314" max="13314" width="31.7109375" customWidth="1"/>
    <col min="13315" max="13316" width="8.85546875" customWidth="1"/>
    <col min="13317" max="13317" width="12.140625" customWidth="1"/>
    <col min="13318" max="13318" width="12.5703125" customWidth="1"/>
    <col min="13319" max="13321" width="10" customWidth="1"/>
    <col min="13322" max="13322" width="34" customWidth="1"/>
    <col min="13323" max="13323" width="22.5703125" customWidth="1"/>
    <col min="13324" max="13324" width="13" customWidth="1"/>
    <col min="13326" max="13326" width="13" customWidth="1"/>
    <col min="13328" max="13328" width="16" customWidth="1"/>
    <col min="13569" max="13569" width="5.85546875" customWidth="1"/>
    <col min="13570" max="13570" width="31.7109375" customWidth="1"/>
    <col min="13571" max="13572" width="8.85546875" customWidth="1"/>
    <col min="13573" max="13573" width="12.140625" customWidth="1"/>
    <col min="13574" max="13574" width="12.5703125" customWidth="1"/>
    <col min="13575" max="13577" width="10" customWidth="1"/>
    <col min="13578" max="13578" width="34" customWidth="1"/>
    <col min="13579" max="13579" width="22.5703125" customWidth="1"/>
    <col min="13580" max="13580" width="13" customWidth="1"/>
    <col min="13582" max="13582" width="13" customWidth="1"/>
    <col min="13584" max="13584" width="16" customWidth="1"/>
    <col min="13825" max="13825" width="5.85546875" customWidth="1"/>
    <col min="13826" max="13826" width="31.7109375" customWidth="1"/>
    <col min="13827" max="13828" width="8.85546875" customWidth="1"/>
    <col min="13829" max="13829" width="12.140625" customWidth="1"/>
    <col min="13830" max="13830" width="12.5703125" customWidth="1"/>
    <col min="13831" max="13833" width="10" customWidth="1"/>
    <col min="13834" max="13834" width="34" customWidth="1"/>
    <col min="13835" max="13835" width="22.5703125" customWidth="1"/>
    <col min="13836" max="13836" width="13" customWidth="1"/>
    <col min="13838" max="13838" width="13" customWidth="1"/>
    <col min="13840" max="13840" width="16" customWidth="1"/>
    <col min="14081" max="14081" width="5.85546875" customWidth="1"/>
    <col min="14082" max="14082" width="31.7109375" customWidth="1"/>
    <col min="14083" max="14084" width="8.85546875" customWidth="1"/>
    <col min="14085" max="14085" width="12.140625" customWidth="1"/>
    <col min="14086" max="14086" width="12.5703125" customWidth="1"/>
    <col min="14087" max="14089" width="10" customWidth="1"/>
    <col min="14090" max="14090" width="34" customWidth="1"/>
    <col min="14091" max="14091" width="22.5703125" customWidth="1"/>
    <col min="14092" max="14092" width="13" customWidth="1"/>
    <col min="14094" max="14094" width="13" customWidth="1"/>
    <col min="14096" max="14096" width="16" customWidth="1"/>
    <col min="14337" max="14337" width="5.85546875" customWidth="1"/>
    <col min="14338" max="14338" width="31.7109375" customWidth="1"/>
    <col min="14339" max="14340" width="8.85546875" customWidth="1"/>
    <col min="14341" max="14341" width="12.140625" customWidth="1"/>
    <col min="14342" max="14342" width="12.5703125" customWidth="1"/>
    <col min="14343" max="14345" width="10" customWidth="1"/>
    <col min="14346" max="14346" width="34" customWidth="1"/>
    <col min="14347" max="14347" width="22.5703125" customWidth="1"/>
    <col min="14348" max="14348" width="13" customWidth="1"/>
    <col min="14350" max="14350" width="13" customWidth="1"/>
    <col min="14352" max="14352" width="16" customWidth="1"/>
    <col min="14593" max="14593" width="5.85546875" customWidth="1"/>
    <col min="14594" max="14594" width="31.7109375" customWidth="1"/>
    <col min="14595" max="14596" width="8.85546875" customWidth="1"/>
    <col min="14597" max="14597" width="12.140625" customWidth="1"/>
    <col min="14598" max="14598" width="12.5703125" customWidth="1"/>
    <col min="14599" max="14601" width="10" customWidth="1"/>
    <col min="14602" max="14602" width="34" customWidth="1"/>
    <col min="14603" max="14603" width="22.5703125" customWidth="1"/>
    <col min="14604" max="14604" width="13" customWidth="1"/>
    <col min="14606" max="14606" width="13" customWidth="1"/>
    <col min="14608" max="14608" width="16" customWidth="1"/>
    <col min="14849" max="14849" width="5.85546875" customWidth="1"/>
    <col min="14850" max="14850" width="31.7109375" customWidth="1"/>
    <col min="14851" max="14852" width="8.85546875" customWidth="1"/>
    <col min="14853" max="14853" width="12.140625" customWidth="1"/>
    <col min="14854" max="14854" width="12.5703125" customWidth="1"/>
    <col min="14855" max="14857" width="10" customWidth="1"/>
    <col min="14858" max="14858" width="34" customWidth="1"/>
    <col min="14859" max="14859" width="22.5703125" customWidth="1"/>
    <col min="14860" max="14860" width="13" customWidth="1"/>
    <col min="14862" max="14862" width="13" customWidth="1"/>
    <col min="14864" max="14864" width="16" customWidth="1"/>
    <col min="15105" max="15105" width="5.85546875" customWidth="1"/>
    <col min="15106" max="15106" width="31.7109375" customWidth="1"/>
    <col min="15107" max="15108" width="8.85546875" customWidth="1"/>
    <col min="15109" max="15109" width="12.140625" customWidth="1"/>
    <col min="15110" max="15110" width="12.5703125" customWidth="1"/>
    <col min="15111" max="15113" width="10" customWidth="1"/>
    <col min="15114" max="15114" width="34" customWidth="1"/>
    <col min="15115" max="15115" width="22.5703125" customWidth="1"/>
    <col min="15116" max="15116" width="13" customWidth="1"/>
    <col min="15118" max="15118" width="13" customWidth="1"/>
    <col min="15120" max="15120" width="16" customWidth="1"/>
    <col min="15361" max="15361" width="5.85546875" customWidth="1"/>
    <col min="15362" max="15362" width="31.7109375" customWidth="1"/>
    <col min="15363" max="15364" width="8.85546875" customWidth="1"/>
    <col min="15365" max="15365" width="12.140625" customWidth="1"/>
    <col min="15366" max="15366" width="12.5703125" customWidth="1"/>
    <col min="15367" max="15369" width="10" customWidth="1"/>
    <col min="15370" max="15370" width="34" customWidth="1"/>
    <col min="15371" max="15371" width="22.5703125" customWidth="1"/>
    <col min="15372" max="15372" width="13" customWidth="1"/>
    <col min="15374" max="15374" width="13" customWidth="1"/>
    <col min="15376" max="15376" width="16" customWidth="1"/>
    <col min="15617" max="15617" width="5.85546875" customWidth="1"/>
    <col min="15618" max="15618" width="31.7109375" customWidth="1"/>
    <col min="15619" max="15620" width="8.85546875" customWidth="1"/>
    <col min="15621" max="15621" width="12.140625" customWidth="1"/>
    <col min="15622" max="15622" width="12.5703125" customWidth="1"/>
    <col min="15623" max="15625" width="10" customWidth="1"/>
    <col min="15626" max="15626" width="34" customWidth="1"/>
    <col min="15627" max="15627" width="22.5703125" customWidth="1"/>
    <col min="15628" max="15628" width="13" customWidth="1"/>
    <col min="15630" max="15630" width="13" customWidth="1"/>
    <col min="15632" max="15632" width="16" customWidth="1"/>
    <col min="15873" max="15873" width="5.85546875" customWidth="1"/>
    <col min="15874" max="15874" width="31.7109375" customWidth="1"/>
    <col min="15875" max="15876" width="8.85546875" customWidth="1"/>
    <col min="15877" max="15877" width="12.140625" customWidth="1"/>
    <col min="15878" max="15878" width="12.5703125" customWidth="1"/>
    <col min="15879" max="15881" width="10" customWidth="1"/>
    <col min="15882" max="15882" width="34" customWidth="1"/>
    <col min="15883" max="15883" width="22.5703125" customWidth="1"/>
    <col min="15884" max="15884" width="13" customWidth="1"/>
    <col min="15886" max="15886" width="13" customWidth="1"/>
    <col min="15888" max="15888" width="16" customWidth="1"/>
    <col min="16129" max="16129" width="5.85546875" customWidth="1"/>
    <col min="16130" max="16130" width="31.7109375" customWidth="1"/>
    <col min="16131" max="16132" width="8.85546875" customWidth="1"/>
    <col min="16133" max="16133" width="12.140625" customWidth="1"/>
    <col min="16134" max="16134" width="12.5703125" customWidth="1"/>
    <col min="16135" max="16137" width="10" customWidth="1"/>
    <col min="16138" max="16138" width="34" customWidth="1"/>
    <col min="16139" max="16139" width="22.5703125" customWidth="1"/>
    <col min="16140" max="16140" width="13" customWidth="1"/>
    <col min="16142" max="16142" width="13" customWidth="1"/>
    <col min="16144" max="16144" width="16" customWidth="1"/>
  </cols>
  <sheetData>
    <row r="1" spans="1:17" ht="15.75" customHeight="1" x14ac:dyDescent="0.25">
      <c r="A1" s="41" t="s">
        <v>53</v>
      </c>
      <c r="B1" s="42"/>
      <c r="C1" s="43"/>
      <c r="D1" s="43"/>
      <c r="E1" s="43"/>
      <c r="F1" s="43"/>
      <c r="G1" s="43"/>
      <c r="H1" s="43"/>
      <c r="I1" s="43"/>
      <c r="J1" s="44"/>
      <c r="K1" s="45"/>
    </row>
    <row r="2" spans="1:17" x14ac:dyDescent="0.25">
      <c r="A2" s="46"/>
      <c r="B2" s="47"/>
      <c r="C2" s="48"/>
      <c r="D2" s="48"/>
      <c r="E2" s="48"/>
      <c r="F2" s="48"/>
      <c r="G2" s="48"/>
      <c r="H2" s="48"/>
      <c r="I2" s="48"/>
      <c r="J2" s="49"/>
      <c r="K2" s="50"/>
    </row>
    <row r="3" spans="1:17" ht="15" customHeight="1" x14ac:dyDescent="0.25">
      <c r="A3" s="51" t="s">
        <v>54</v>
      </c>
      <c r="B3" s="52" t="s">
        <v>55</v>
      </c>
      <c r="C3" s="53" t="s">
        <v>56</v>
      </c>
      <c r="D3" s="53" t="s">
        <v>57</v>
      </c>
      <c r="E3" s="53"/>
      <c r="F3" s="53"/>
      <c r="G3" s="53"/>
      <c r="H3" s="53"/>
      <c r="I3" s="53"/>
      <c r="J3" s="53" t="s">
        <v>58</v>
      </c>
      <c r="K3" s="53" t="s">
        <v>59</v>
      </c>
    </row>
    <row r="4" spans="1:17" ht="36.75" customHeight="1" x14ac:dyDescent="0.25">
      <c r="A4" s="54"/>
      <c r="B4" s="55"/>
      <c r="C4" s="56"/>
      <c r="D4" s="57" t="s">
        <v>60</v>
      </c>
      <c r="E4" s="58" t="s">
        <v>9</v>
      </c>
      <c r="F4" s="59" t="s">
        <v>10</v>
      </c>
      <c r="G4" s="58" t="s">
        <v>11</v>
      </c>
      <c r="H4" s="59" t="s">
        <v>12</v>
      </c>
      <c r="I4" s="58" t="s">
        <v>13</v>
      </c>
      <c r="J4" s="56"/>
      <c r="K4" s="56"/>
      <c r="N4" s="60"/>
    </row>
    <row r="5" spans="1:17" ht="15" customHeight="1" x14ac:dyDescent="0.25">
      <c r="A5" s="61"/>
      <c r="B5" s="62" t="s">
        <v>61</v>
      </c>
      <c r="C5" s="63" t="s">
        <v>62</v>
      </c>
      <c r="D5" s="64" t="s">
        <v>9</v>
      </c>
      <c r="E5" s="65">
        <f>SUM(F5:I5)</f>
        <v>5519498.5184192872</v>
      </c>
      <c r="F5" s="65">
        <f>SUM(F6:F10)</f>
        <v>4843282.6545299999</v>
      </c>
      <c r="G5" s="65">
        <f>SUM(G6:G10)</f>
        <v>592630.10000000009</v>
      </c>
      <c r="H5" s="65">
        <f>SUM(H6:H10)</f>
        <v>83585.763889287147</v>
      </c>
      <c r="I5" s="65">
        <f>SUM(I6:I10)</f>
        <v>0</v>
      </c>
      <c r="J5" s="66"/>
      <c r="K5" s="66" t="s">
        <v>63</v>
      </c>
    </row>
    <row r="6" spans="1:17" x14ac:dyDescent="0.25">
      <c r="A6" s="61"/>
      <c r="B6" s="62"/>
      <c r="C6" s="63"/>
      <c r="D6" s="64">
        <v>2021</v>
      </c>
      <c r="E6" s="65">
        <f t="shared" ref="E6:E34" si="0">SUM(F6:I6)</f>
        <v>1610012.4609524454</v>
      </c>
      <c r="F6" s="65">
        <f t="shared" ref="F6:G10" si="1">F24+F122+F224+F397</f>
        <v>1258822.7500600002</v>
      </c>
      <c r="G6" s="65">
        <f t="shared" si="1"/>
        <v>309302.10000000003</v>
      </c>
      <c r="H6" s="65">
        <f>H12+H18</f>
        <v>41887.610892445038</v>
      </c>
      <c r="I6" s="65">
        <f>I24+I122+I224+I397</f>
        <v>0</v>
      </c>
      <c r="J6" s="66"/>
      <c r="K6" s="66"/>
    </row>
    <row r="7" spans="1:17" x14ac:dyDescent="0.25">
      <c r="A7" s="61"/>
      <c r="B7" s="62"/>
      <c r="C7" s="63"/>
      <c r="D7" s="64">
        <v>2022</v>
      </c>
      <c r="E7" s="65">
        <f t="shared" si="0"/>
        <v>1286009.02868</v>
      </c>
      <c r="F7" s="65">
        <f t="shared" si="1"/>
        <v>1108398.6704199999</v>
      </c>
      <c r="G7" s="65">
        <f t="shared" si="1"/>
        <v>136318.79999999999</v>
      </c>
      <c r="H7" s="65">
        <f>H25+H123+H225+H398</f>
        <v>41291.558260000005</v>
      </c>
      <c r="I7" s="65">
        <f>I25+I123+I225+I398</f>
        <v>0</v>
      </c>
      <c r="J7" s="66"/>
      <c r="K7" s="66"/>
    </row>
    <row r="8" spans="1:17" x14ac:dyDescent="0.25">
      <c r="A8" s="61"/>
      <c r="B8" s="62"/>
      <c r="C8" s="63"/>
      <c r="D8" s="64">
        <v>2023</v>
      </c>
      <c r="E8" s="65">
        <f t="shared" si="0"/>
        <v>974087.27133684221</v>
      </c>
      <c r="F8" s="65">
        <f t="shared" si="1"/>
        <v>826671.47660000005</v>
      </c>
      <c r="G8" s="65">
        <f t="shared" si="1"/>
        <v>147009.20000000001</v>
      </c>
      <c r="H8" s="65">
        <f>H26+H124+H226+H399</f>
        <v>406.59473684210525</v>
      </c>
      <c r="I8" s="65">
        <f>I26+I124+I226+I399</f>
        <v>0</v>
      </c>
      <c r="J8" s="66"/>
      <c r="K8" s="66"/>
      <c r="N8" s="67"/>
    </row>
    <row r="9" spans="1:17" x14ac:dyDescent="0.25">
      <c r="A9" s="61"/>
      <c r="B9" s="62"/>
      <c r="C9" s="63"/>
      <c r="D9" s="64">
        <v>2024</v>
      </c>
      <c r="E9" s="65">
        <f t="shared" si="0"/>
        <v>829941.89545000007</v>
      </c>
      <c r="F9" s="65">
        <f t="shared" si="1"/>
        <v>829941.89545000007</v>
      </c>
      <c r="G9" s="65">
        <f t="shared" si="1"/>
        <v>0</v>
      </c>
      <c r="H9" s="65">
        <f>H27+H125+H227+H400</f>
        <v>0</v>
      </c>
      <c r="I9" s="65">
        <f>I27+I125+I227+I400</f>
        <v>0</v>
      </c>
      <c r="J9" s="66"/>
      <c r="K9" s="66"/>
      <c r="L9" s="172"/>
      <c r="M9" s="172"/>
      <c r="N9" s="363"/>
      <c r="O9" s="172"/>
      <c r="P9" s="172"/>
      <c r="Q9" s="172"/>
    </row>
    <row r="10" spans="1:17" x14ac:dyDescent="0.25">
      <c r="A10" s="61"/>
      <c r="B10" s="62"/>
      <c r="C10" s="63"/>
      <c r="D10" s="64">
        <v>2025</v>
      </c>
      <c r="E10" s="65">
        <f t="shared" si="0"/>
        <v>819447.86199999996</v>
      </c>
      <c r="F10" s="65">
        <f t="shared" si="1"/>
        <v>819447.86199999996</v>
      </c>
      <c r="G10" s="65">
        <f t="shared" si="1"/>
        <v>0</v>
      </c>
      <c r="H10" s="65">
        <f>H28+H126+H228+H401</f>
        <v>0</v>
      </c>
      <c r="I10" s="65">
        <f>I28+I126+I228+I401</f>
        <v>0</v>
      </c>
      <c r="J10" s="66"/>
      <c r="K10" s="66"/>
      <c r="L10" s="172"/>
      <c r="M10" s="172"/>
      <c r="N10" s="172"/>
      <c r="O10" s="172"/>
      <c r="P10" s="172"/>
      <c r="Q10" s="172"/>
    </row>
    <row r="11" spans="1:17" x14ac:dyDescent="0.25">
      <c r="A11" s="68"/>
      <c r="B11" s="69" t="s">
        <v>64</v>
      </c>
      <c r="C11" s="70" t="s">
        <v>62</v>
      </c>
      <c r="D11" s="71" t="s">
        <v>9</v>
      </c>
      <c r="E11" s="72">
        <f t="shared" si="0"/>
        <v>4405596.3602799997</v>
      </c>
      <c r="F11" s="72">
        <f>SUM(F12:F16)</f>
        <v>4296094.6692000004</v>
      </c>
      <c r="G11" s="72">
        <f>SUM(G12:G16)</f>
        <v>90239.1</v>
      </c>
      <c r="H11" s="72">
        <f>SUM(H12:H16)</f>
        <v>19262.591080000002</v>
      </c>
      <c r="I11" s="72">
        <f>SUM(I12:I16)</f>
        <v>0</v>
      </c>
      <c r="J11" s="73"/>
      <c r="K11" s="73" t="s">
        <v>65</v>
      </c>
      <c r="L11" s="172"/>
      <c r="M11" s="172"/>
      <c r="N11" s="172"/>
      <c r="O11" s="172"/>
      <c r="P11" s="172"/>
      <c r="Q11" s="172"/>
    </row>
    <row r="12" spans="1:17" x14ac:dyDescent="0.25">
      <c r="A12" s="68"/>
      <c r="B12" s="69"/>
      <c r="C12" s="70"/>
      <c r="D12" s="71">
        <v>2021</v>
      </c>
      <c r="E12" s="72">
        <f t="shared" si="0"/>
        <v>1159052.59274</v>
      </c>
      <c r="F12" s="72">
        <f>F24+F122+F283+F289+F295+F301+F373+F397+F355+F259+F271</f>
        <v>1087976.6016600002</v>
      </c>
      <c r="G12" s="72">
        <f>G24+G122+G283+G289+G295+G301+G373+G397+G355+G259</f>
        <v>51813.4</v>
      </c>
      <c r="H12" s="72">
        <f>H24+H122+H283+H301+H373+H397</f>
        <v>19262.591080000002</v>
      </c>
      <c r="I12" s="72">
        <f t="shared" ref="F12:L16" si="2">I6-I18</f>
        <v>0</v>
      </c>
      <c r="J12" s="73"/>
      <c r="K12" s="73"/>
      <c r="L12" s="172"/>
      <c r="M12" s="363"/>
      <c r="N12" s="172"/>
      <c r="O12" s="172"/>
      <c r="P12" s="172"/>
      <c r="Q12" s="172"/>
    </row>
    <row r="13" spans="1:17" x14ac:dyDescent="0.25">
      <c r="A13" s="68"/>
      <c r="B13" s="69"/>
      <c r="C13" s="70"/>
      <c r="D13" s="71">
        <v>2022</v>
      </c>
      <c r="E13" s="72">
        <f>SUM(F13:I13)</f>
        <v>758589.6334899998</v>
      </c>
      <c r="F13" s="72">
        <f>F7-F19</f>
        <v>739782.1334899998</v>
      </c>
      <c r="G13" s="72">
        <f t="shared" si="2"/>
        <v>18807.499999999985</v>
      </c>
      <c r="H13" s="72">
        <f t="shared" si="2"/>
        <v>0</v>
      </c>
      <c r="I13" s="72">
        <f t="shared" si="2"/>
        <v>0</v>
      </c>
      <c r="J13" s="73"/>
      <c r="K13" s="73"/>
      <c r="L13" s="172"/>
      <c r="M13" s="172"/>
      <c r="N13" s="172"/>
      <c r="O13" s="172"/>
      <c r="P13" s="172"/>
      <c r="Q13" s="172"/>
    </row>
    <row r="14" spans="1:17" x14ac:dyDescent="0.25">
      <c r="A14" s="68"/>
      <c r="B14" s="69"/>
      <c r="C14" s="70"/>
      <c r="D14" s="71">
        <v>2023</v>
      </c>
      <c r="E14" s="72">
        <f>SUM(F14:I14)</f>
        <v>838564.37660000008</v>
      </c>
      <c r="F14" s="72">
        <f t="shared" si="2"/>
        <v>818946.17660000001</v>
      </c>
      <c r="G14" s="72">
        <f t="shared" si="2"/>
        <v>19618.200000000012</v>
      </c>
      <c r="H14" s="72">
        <f t="shared" si="2"/>
        <v>0</v>
      </c>
      <c r="I14" s="72">
        <f t="shared" si="2"/>
        <v>0</v>
      </c>
      <c r="J14" s="73"/>
      <c r="K14" s="73"/>
      <c r="L14" s="172"/>
      <c r="M14" s="172"/>
      <c r="N14" s="172"/>
      <c r="O14" s="172"/>
      <c r="P14" s="172"/>
      <c r="Q14" s="172"/>
    </row>
    <row r="15" spans="1:17" x14ac:dyDescent="0.25">
      <c r="A15" s="68"/>
      <c r="B15" s="69"/>
      <c r="C15" s="70"/>
      <c r="D15" s="71">
        <v>2024</v>
      </c>
      <c r="E15" s="72">
        <f t="shared" si="0"/>
        <v>829941.89545000007</v>
      </c>
      <c r="F15" s="72">
        <f t="shared" si="2"/>
        <v>829941.89545000007</v>
      </c>
      <c r="G15" s="72">
        <f t="shared" si="2"/>
        <v>0</v>
      </c>
      <c r="H15" s="72">
        <f t="shared" si="2"/>
        <v>0</v>
      </c>
      <c r="I15" s="72">
        <f t="shared" si="2"/>
        <v>0</v>
      </c>
      <c r="J15" s="73"/>
      <c r="K15" s="73"/>
      <c r="L15" s="172"/>
      <c r="M15" s="172"/>
      <c r="N15" s="172"/>
      <c r="O15" s="172"/>
      <c r="P15" s="172"/>
      <c r="Q15" s="172"/>
    </row>
    <row r="16" spans="1:17" x14ac:dyDescent="0.25">
      <c r="A16" s="68"/>
      <c r="B16" s="69"/>
      <c r="C16" s="70"/>
      <c r="D16" s="71">
        <v>2025</v>
      </c>
      <c r="E16" s="72">
        <f t="shared" si="0"/>
        <v>819447.86199999996</v>
      </c>
      <c r="F16" s="72">
        <f t="shared" si="2"/>
        <v>819447.86199999996</v>
      </c>
      <c r="G16" s="72">
        <f t="shared" si="2"/>
        <v>0</v>
      </c>
      <c r="H16" s="72">
        <f t="shared" si="2"/>
        <v>0</v>
      </c>
      <c r="I16" s="72">
        <f t="shared" si="2"/>
        <v>0</v>
      </c>
      <c r="J16" s="73"/>
      <c r="K16" s="73"/>
    </row>
    <row r="17" spans="1:16" s="80" customFormat="1" x14ac:dyDescent="0.25">
      <c r="A17" s="74"/>
      <c r="B17" s="75" t="s">
        <v>66</v>
      </c>
      <c r="C17" s="76" t="s">
        <v>67</v>
      </c>
      <c r="D17" s="77" t="s">
        <v>9</v>
      </c>
      <c r="E17" s="78">
        <f t="shared" si="0"/>
        <v>1113902.1581392873</v>
      </c>
      <c r="F17" s="78">
        <f>SUM(F18:F22)</f>
        <v>547187.98533000005</v>
      </c>
      <c r="G17" s="78">
        <f>SUM(G18:G22)</f>
        <v>502391</v>
      </c>
      <c r="H17" s="78">
        <f>SUM(H18:H22)</f>
        <v>64323.172809287142</v>
      </c>
      <c r="I17" s="78">
        <f>SUM(I18:I22)</f>
        <v>0</v>
      </c>
      <c r="J17" s="79"/>
      <c r="K17" s="79" t="s">
        <v>68</v>
      </c>
    </row>
    <row r="18" spans="1:16" s="80" customFormat="1" x14ac:dyDescent="0.25">
      <c r="A18" s="74"/>
      <c r="B18" s="75"/>
      <c r="C18" s="76"/>
      <c r="D18" s="77">
        <v>2021</v>
      </c>
      <c r="E18" s="78">
        <f t="shared" si="0"/>
        <v>450959.86821244506</v>
      </c>
      <c r="F18" s="78">
        <f>F379+F385+F241+F391+F247+F307+F313+F319+F325+F331+F337+F253+F265+F343+F349+F361</f>
        <v>170846.14839999998</v>
      </c>
      <c r="G18" s="78">
        <f t="shared" ref="G18:I22" si="3">G379+G385+G241+G391+G247+G307+G313+G319+G325+G331+G337+G253+G265+G343+G349</f>
        <v>257488.7</v>
      </c>
      <c r="H18" s="78">
        <f t="shared" si="3"/>
        <v>22625.019812445033</v>
      </c>
      <c r="I18" s="78">
        <f t="shared" si="3"/>
        <v>0</v>
      </c>
      <c r="J18" s="79"/>
      <c r="K18" s="79"/>
    </row>
    <row r="19" spans="1:16" s="80" customFormat="1" x14ac:dyDescent="0.25">
      <c r="A19" s="74"/>
      <c r="B19" s="75"/>
      <c r="C19" s="76"/>
      <c r="D19" s="77">
        <v>2022</v>
      </c>
      <c r="E19" s="78">
        <f t="shared" si="0"/>
        <v>527419.39519000007</v>
      </c>
      <c r="F19" s="78">
        <f>F380+F386+F242+F392+F248+F308+F314+F320+F326+F332+F338+F254+F266+F344+F350</f>
        <v>368616.53693000006</v>
      </c>
      <c r="G19" s="78">
        <f t="shared" si="3"/>
        <v>117511.3</v>
      </c>
      <c r="H19" s="78">
        <f t="shared" si="3"/>
        <v>41291.558260000005</v>
      </c>
      <c r="I19" s="78">
        <f t="shared" si="3"/>
        <v>0</v>
      </c>
      <c r="J19" s="79"/>
      <c r="K19" s="79"/>
    </row>
    <row r="20" spans="1:16" s="80" customFormat="1" x14ac:dyDescent="0.25">
      <c r="A20" s="74"/>
      <c r="B20" s="75"/>
      <c r="C20" s="76"/>
      <c r="D20" s="77">
        <v>2023</v>
      </c>
      <c r="E20" s="78">
        <f t="shared" si="0"/>
        <v>135522.89473684211</v>
      </c>
      <c r="F20" s="78">
        <f>F381+F387+F243+F393+F249+F309+F315+F321+F327+F333+F339+F255+F267+F345+F351</f>
        <v>7725.3</v>
      </c>
      <c r="G20" s="78">
        <f t="shared" si="3"/>
        <v>127391</v>
      </c>
      <c r="H20" s="78">
        <f t="shared" si="3"/>
        <v>406.59473684210525</v>
      </c>
      <c r="I20" s="78">
        <f t="shared" si="3"/>
        <v>0</v>
      </c>
      <c r="J20" s="79"/>
      <c r="K20" s="79"/>
    </row>
    <row r="21" spans="1:16" s="80" customFormat="1" x14ac:dyDescent="0.25">
      <c r="A21" s="74"/>
      <c r="B21" s="75"/>
      <c r="C21" s="76"/>
      <c r="D21" s="77">
        <v>2024</v>
      </c>
      <c r="E21" s="78">
        <f t="shared" si="0"/>
        <v>0</v>
      </c>
      <c r="F21" s="78">
        <f>F382+F388+F244+F394+F250+F310+F316+F322+F328+F334+F340+F256+F268+F346+F352</f>
        <v>0</v>
      </c>
      <c r="G21" s="78">
        <f t="shared" si="3"/>
        <v>0</v>
      </c>
      <c r="H21" s="78">
        <f t="shared" si="3"/>
        <v>0</v>
      </c>
      <c r="I21" s="78">
        <f t="shared" si="3"/>
        <v>0</v>
      </c>
      <c r="J21" s="79"/>
      <c r="K21" s="79"/>
    </row>
    <row r="22" spans="1:16" s="80" customFormat="1" x14ac:dyDescent="0.25">
      <c r="A22" s="74"/>
      <c r="B22" s="75"/>
      <c r="C22" s="76"/>
      <c r="D22" s="77">
        <v>2025</v>
      </c>
      <c r="E22" s="78">
        <f t="shared" si="0"/>
        <v>0</v>
      </c>
      <c r="F22" s="78">
        <f>F383+F389+F245+F395+F251+F311+F317+F323+F329+F335+F341+F257+F269+F347+F353</f>
        <v>0</v>
      </c>
      <c r="G22" s="78">
        <f t="shared" si="3"/>
        <v>0</v>
      </c>
      <c r="H22" s="78">
        <f t="shared" si="3"/>
        <v>0</v>
      </c>
      <c r="I22" s="78">
        <f t="shared" si="3"/>
        <v>0</v>
      </c>
      <c r="J22" s="79"/>
      <c r="K22" s="79"/>
    </row>
    <row r="23" spans="1:16" ht="15" customHeight="1" x14ac:dyDescent="0.25">
      <c r="A23" s="61">
        <v>1</v>
      </c>
      <c r="B23" s="62" t="s">
        <v>69</v>
      </c>
      <c r="C23" s="63" t="s">
        <v>62</v>
      </c>
      <c r="D23" s="64" t="s">
        <v>9</v>
      </c>
      <c r="E23" s="65">
        <f t="shared" si="0"/>
        <v>280285.22365</v>
      </c>
      <c r="F23" s="65">
        <f>SUM(F24:F28)</f>
        <v>255381.12364999999</v>
      </c>
      <c r="G23" s="65">
        <f>SUM(G24:G28)</f>
        <v>24904.1</v>
      </c>
      <c r="H23" s="65">
        <f>SUM(H24:H28)</f>
        <v>0</v>
      </c>
      <c r="I23" s="65">
        <f>SUM(I24:I28)</f>
        <v>0</v>
      </c>
      <c r="J23" s="66"/>
      <c r="K23" s="66" t="s">
        <v>70</v>
      </c>
      <c r="L23" s="81"/>
      <c r="M23" s="82"/>
      <c r="N23" s="82"/>
      <c r="O23" s="83"/>
      <c r="P23" s="83"/>
    </row>
    <row r="24" spans="1:16" x14ac:dyDescent="0.25">
      <c r="A24" s="61"/>
      <c r="B24" s="62"/>
      <c r="C24" s="63"/>
      <c r="D24" s="64">
        <v>2021</v>
      </c>
      <c r="E24" s="65">
        <f t="shared" si="0"/>
        <v>145391.97261</v>
      </c>
      <c r="F24" s="65">
        <f>F30+F51+F87</f>
        <v>124124.57260999999</v>
      </c>
      <c r="G24" s="65">
        <f t="shared" ref="F24:J28" si="4">G30+G51+G87</f>
        <v>21267.4</v>
      </c>
      <c r="H24" s="65">
        <f t="shared" si="4"/>
        <v>0</v>
      </c>
      <c r="I24" s="65">
        <f t="shared" si="4"/>
        <v>0</v>
      </c>
      <c r="J24" s="66"/>
      <c r="K24" s="66"/>
      <c r="L24" s="81"/>
      <c r="M24" s="82"/>
      <c r="N24" s="82"/>
      <c r="O24" s="83"/>
      <c r="P24" s="83"/>
    </row>
    <row r="25" spans="1:16" x14ac:dyDescent="0.25">
      <c r="A25" s="61"/>
      <c r="B25" s="62"/>
      <c r="C25" s="63"/>
      <c r="D25" s="64">
        <v>2022</v>
      </c>
      <c r="E25" s="65">
        <f t="shared" si="0"/>
        <v>35570.248939999998</v>
      </c>
      <c r="F25" s="65">
        <f t="shared" si="4"/>
        <v>33752.148939999999</v>
      </c>
      <c r="G25" s="65">
        <f t="shared" si="4"/>
        <v>1818.1</v>
      </c>
      <c r="H25" s="65">
        <f t="shared" si="4"/>
        <v>0</v>
      </c>
      <c r="I25" s="65">
        <f t="shared" si="4"/>
        <v>0</v>
      </c>
      <c r="J25" s="66"/>
      <c r="K25" s="66"/>
      <c r="L25" s="81"/>
      <c r="M25" s="82"/>
      <c r="N25" s="82"/>
    </row>
    <row r="26" spans="1:16" x14ac:dyDescent="0.25">
      <c r="A26" s="61"/>
      <c r="B26" s="62"/>
      <c r="C26" s="63"/>
      <c r="D26" s="64">
        <v>2023</v>
      </c>
      <c r="E26" s="65">
        <f t="shared" si="0"/>
        <v>35570.801050000002</v>
      </c>
      <c r="F26" s="65">
        <f t="shared" si="4"/>
        <v>33752.201050000003</v>
      </c>
      <c r="G26" s="65">
        <f t="shared" si="4"/>
        <v>1818.6</v>
      </c>
      <c r="H26" s="65">
        <f t="shared" si="4"/>
        <v>0</v>
      </c>
      <c r="I26" s="65">
        <f t="shared" si="4"/>
        <v>0</v>
      </c>
      <c r="J26" s="66"/>
      <c r="K26" s="66"/>
      <c r="L26" s="81"/>
      <c r="M26" s="82"/>
      <c r="N26" s="82"/>
    </row>
    <row r="27" spans="1:16" x14ac:dyDescent="0.25">
      <c r="A27" s="61"/>
      <c r="B27" s="62"/>
      <c r="C27" s="63"/>
      <c r="D27" s="64">
        <v>2024</v>
      </c>
      <c r="E27" s="65">
        <f t="shared" si="0"/>
        <v>33752.201050000003</v>
      </c>
      <c r="F27" s="65">
        <f t="shared" si="4"/>
        <v>33752.201050000003</v>
      </c>
      <c r="G27" s="65">
        <f t="shared" si="4"/>
        <v>0</v>
      </c>
      <c r="H27" s="65">
        <f t="shared" si="4"/>
        <v>0</v>
      </c>
      <c r="I27" s="65">
        <f t="shared" si="4"/>
        <v>0</v>
      </c>
      <c r="J27" s="66"/>
      <c r="K27" s="66"/>
      <c r="L27" s="81"/>
      <c r="M27" s="82"/>
      <c r="N27" s="82"/>
    </row>
    <row r="28" spans="1:16" x14ac:dyDescent="0.25">
      <c r="A28" s="61"/>
      <c r="B28" s="62"/>
      <c r="C28" s="63"/>
      <c r="D28" s="64">
        <v>2025</v>
      </c>
      <c r="E28" s="65">
        <f t="shared" si="0"/>
        <v>30000</v>
      </c>
      <c r="F28" s="65">
        <f t="shared" si="4"/>
        <v>30000</v>
      </c>
      <c r="G28" s="65">
        <f t="shared" si="4"/>
        <v>0</v>
      </c>
      <c r="H28" s="65">
        <f t="shared" si="4"/>
        <v>0</v>
      </c>
      <c r="I28" s="65">
        <f t="shared" si="4"/>
        <v>0</v>
      </c>
      <c r="J28" s="66"/>
      <c r="K28" s="66"/>
      <c r="L28" s="81"/>
      <c r="M28" s="82"/>
      <c r="N28" s="82"/>
    </row>
    <row r="29" spans="1:16" x14ac:dyDescent="0.25">
      <c r="A29" s="84" t="s">
        <v>71</v>
      </c>
      <c r="B29" s="85" t="s">
        <v>72</v>
      </c>
      <c r="C29" s="86" t="s">
        <v>62</v>
      </c>
      <c r="D29" s="87" t="s">
        <v>9</v>
      </c>
      <c r="E29" s="88">
        <f t="shared" si="0"/>
        <v>7998.665</v>
      </c>
      <c r="F29" s="89">
        <f>SUM(F30:F34)</f>
        <v>7998.665</v>
      </c>
      <c r="G29" s="89">
        <f>SUM(G30:G34)</f>
        <v>0</v>
      </c>
      <c r="H29" s="89">
        <f>SUM(H30:H34)</f>
        <v>0</v>
      </c>
      <c r="I29" s="89">
        <f>SUM(I30:I34)</f>
        <v>0</v>
      </c>
      <c r="J29" s="90" t="s">
        <v>73</v>
      </c>
      <c r="K29" s="90" t="s">
        <v>74</v>
      </c>
      <c r="L29" s="81"/>
      <c r="M29" s="91"/>
      <c r="N29" s="91"/>
    </row>
    <row r="30" spans="1:16" x14ac:dyDescent="0.25">
      <c r="A30" s="92"/>
      <c r="B30" s="93"/>
      <c r="C30" s="94"/>
      <c r="D30" s="87">
        <v>2021</v>
      </c>
      <c r="E30" s="88">
        <f t="shared" si="0"/>
        <v>7998.665</v>
      </c>
      <c r="F30" s="89">
        <f t="shared" ref="F30:I33" si="5">F42</f>
        <v>7998.665</v>
      </c>
      <c r="G30" s="89">
        <f t="shared" si="5"/>
        <v>0</v>
      </c>
      <c r="H30" s="89">
        <f t="shared" si="5"/>
        <v>0</v>
      </c>
      <c r="I30" s="89">
        <f t="shared" si="5"/>
        <v>0</v>
      </c>
      <c r="J30" s="95"/>
      <c r="K30" s="95"/>
      <c r="L30" s="81"/>
      <c r="M30" s="91"/>
      <c r="N30" s="91"/>
    </row>
    <row r="31" spans="1:16" x14ac:dyDescent="0.25">
      <c r="A31" s="92"/>
      <c r="B31" s="93"/>
      <c r="C31" s="94"/>
      <c r="D31" s="87">
        <v>2022</v>
      </c>
      <c r="E31" s="88">
        <f t="shared" si="0"/>
        <v>0</v>
      </c>
      <c r="F31" s="89">
        <f t="shared" si="5"/>
        <v>0</v>
      </c>
      <c r="G31" s="89">
        <f t="shared" si="5"/>
        <v>0</v>
      </c>
      <c r="H31" s="89">
        <f t="shared" si="5"/>
        <v>0</v>
      </c>
      <c r="I31" s="89">
        <f t="shared" si="5"/>
        <v>0</v>
      </c>
      <c r="J31" s="95"/>
      <c r="K31" s="95"/>
      <c r="L31" s="81"/>
      <c r="M31" s="91"/>
      <c r="N31" s="91"/>
    </row>
    <row r="32" spans="1:16" x14ac:dyDescent="0.25">
      <c r="A32" s="92"/>
      <c r="B32" s="93"/>
      <c r="C32" s="94"/>
      <c r="D32" s="87">
        <v>2023</v>
      </c>
      <c r="E32" s="88">
        <f t="shared" si="0"/>
        <v>0</v>
      </c>
      <c r="F32" s="89">
        <f t="shared" si="5"/>
        <v>0</v>
      </c>
      <c r="G32" s="89">
        <f t="shared" si="5"/>
        <v>0</v>
      </c>
      <c r="H32" s="89">
        <f t="shared" si="5"/>
        <v>0</v>
      </c>
      <c r="I32" s="89">
        <f t="shared" si="5"/>
        <v>0</v>
      </c>
      <c r="J32" s="95"/>
      <c r="K32" s="95"/>
      <c r="L32" s="81"/>
      <c r="M32" s="91"/>
      <c r="N32" s="91"/>
    </row>
    <row r="33" spans="1:14" x14ac:dyDescent="0.25">
      <c r="A33" s="92"/>
      <c r="B33" s="93"/>
      <c r="C33" s="94"/>
      <c r="D33" s="87">
        <v>2024</v>
      </c>
      <c r="E33" s="88">
        <f t="shared" si="0"/>
        <v>0</v>
      </c>
      <c r="F33" s="89">
        <f t="shared" si="5"/>
        <v>0</v>
      </c>
      <c r="G33" s="89">
        <f t="shared" si="5"/>
        <v>0</v>
      </c>
      <c r="H33" s="89">
        <f t="shared" si="5"/>
        <v>0</v>
      </c>
      <c r="I33" s="89">
        <f t="shared" si="5"/>
        <v>0</v>
      </c>
      <c r="J33" s="95"/>
      <c r="K33" s="95"/>
      <c r="L33" s="81"/>
      <c r="M33" s="91"/>
      <c r="N33" s="91"/>
    </row>
    <row r="34" spans="1:14" x14ac:dyDescent="0.25">
      <c r="A34" s="96"/>
      <c r="B34" s="97"/>
      <c r="C34" s="98"/>
      <c r="D34" s="87">
        <v>2025</v>
      </c>
      <c r="E34" s="88">
        <f t="shared" si="0"/>
        <v>0</v>
      </c>
      <c r="F34" s="89">
        <f>F46</f>
        <v>0</v>
      </c>
      <c r="G34" s="89">
        <f>G46</f>
        <v>0</v>
      </c>
      <c r="H34" s="89">
        <f>H46</f>
        <v>0</v>
      </c>
      <c r="I34" s="89">
        <f>I46</f>
        <v>0</v>
      </c>
      <c r="J34" s="99"/>
      <c r="K34" s="99"/>
      <c r="L34" s="81"/>
      <c r="M34" s="91"/>
      <c r="N34" s="91"/>
    </row>
    <row r="35" spans="1:14" x14ac:dyDescent="0.25">
      <c r="A35" s="100" t="s">
        <v>75</v>
      </c>
      <c r="B35" s="101" t="s">
        <v>76</v>
      </c>
      <c r="C35" s="102" t="s">
        <v>77</v>
      </c>
      <c r="D35" s="103" t="s">
        <v>9</v>
      </c>
      <c r="E35" s="72">
        <v>0</v>
      </c>
      <c r="F35" s="104">
        <v>0</v>
      </c>
      <c r="G35" s="104">
        <v>0</v>
      </c>
      <c r="H35" s="104">
        <v>0</v>
      </c>
      <c r="I35" s="104">
        <v>0</v>
      </c>
      <c r="J35" s="105" t="s">
        <v>78</v>
      </c>
      <c r="K35" s="105" t="s">
        <v>70</v>
      </c>
      <c r="L35" s="106"/>
      <c r="M35" s="107"/>
      <c r="N35" s="107"/>
    </row>
    <row r="36" spans="1:14" x14ac:dyDescent="0.25">
      <c r="A36" s="108"/>
      <c r="B36" s="109"/>
      <c r="C36" s="110"/>
      <c r="D36" s="103">
        <v>2021</v>
      </c>
      <c r="E36" s="72">
        <v>0</v>
      </c>
      <c r="F36" s="104">
        <v>0</v>
      </c>
      <c r="G36" s="104">
        <v>0</v>
      </c>
      <c r="H36" s="104">
        <v>0</v>
      </c>
      <c r="I36" s="104">
        <v>0</v>
      </c>
      <c r="J36" s="111"/>
      <c r="K36" s="111"/>
      <c r="L36" s="106"/>
      <c r="M36" s="107"/>
      <c r="N36" s="107"/>
    </row>
    <row r="37" spans="1:14" x14ac:dyDescent="0.25">
      <c r="A37" s="108"/>
      <c r="B37" s="109"/>
      <c r="C37" s="110"/>
      <c r="D37" s="103">
        <v>2022</v>
      </c>
      <c r="E37" s="72">
        <v>0</v>
      </c>
      <c r="F37" s="104">
        <v>0</v>
      </c>
      <c r="G37" s="104">
        <v>0</v>
      </c>
      <c r="H37" s="104">
        <v>0</v>
      </c>
      <c r="I37" s="104">
        <v>0</v>
      </c>
      <c r="J37" s="111"/>
      <c r="K37" s="111"/>
      <c r="L37" s="106"/>
      <c r="M37" s="107"/>
      <c r="N37" s="107"/>
    </row>
    <row r="38" spans="1:14" x14ac:dyDescent="0.25">
      <c r="A38" s="108"/>
      <c r="B38" s="109"/>
      <c r="C38" s="110"/>
      <c r="D38" s="103">
        <v>2023</v>
      </c>
      <c r="E38" s="72">
        <v>0</v>
      </c>
      <c r="F38" s="104">
        <v>0</v>
      </c>
      <c r="G38" s="104">
        <v>0</v>
      </c>
      <c r="H38" s="104">
        <v>0</v>
      </c>
      <c r="I38" s="104">
        <v>0</v>
      </c>
      <c r="J38" s="111"/>
      <c r="K38" s="111"/>
      <c r="L38" s="106"/>
      <c r="M38" s="107"/>
      <c r="N38" s="107"/>
    </row>
    <row r="39" spans="1:14" x14ac:dyDescent="0.25">
      <c r="A39" s="108"/>
      <c r="B39" s="109"/>
      <c r="C39" s="110"/>
      <c r="D39" s="103">
        <v>2024</v>
      </c>
      <c r="E39" s="72">
        <v>0</v>
      </c>
      <c r="F39" s="104">
        <v>0</v>
      </c>
      <c r="G39" s="104">
        <v>0</v>
      </c>
      <c r="H39" s="104">
        <v>0</v>
      </c>
      <c r="I39" s="104">
        <v>0</v>
      </c>
      <c r="J39" s="111"/>
      <c r="K39" s="111"/>
      <c r="L39" s="106"/>
      <c r="M39" s="107"/>
      <c r="N39" s="107"/>
    </row>
    <row r="40" spans="1:14" x14ac:dyDescent="0.25">
      <c r="A40" s="112"/>
      <c r="B40" s="113"/>
      <c r="C40" s="114"/>
      <c r="D40" s="103">
        <v>2025</v>
      </c>
      <c r="E40" s="72">
        <v>0</v>
      </c>
      <c r="F40" s="104">
        <v>0</v>
      </c>
      <c r="G40" s="104">
        <v>0</v>
      </c>
      <c r="H40" s="104">
        <v>0</v>
      </c>
      <c r="I40" s="104">
        <v>0</v>
      </c>
      <c r="J40" s="53"/>
      <c r="K40" s="53"/>
      <c r="L40" s="106"/>
      <c r="M40" s="107"/>
      <c r="N40" s="107"/>
    </row>
    <row r="41" spans="1:14" x14ac:dyDescent="0.25">
      <c r="A41" s="137" t="s">
        <v>79</v>
      </c>
      <c r="B41" s="138" t="s">
        <v>80</v>
      </c>
      <c r="C41" s="2" t="s">
        <v>77</v>
      </c>
      <c r="D41" s="11" t="s">
        <v>9</v>
      </c>
      <c r="E41" s="115">
        <f>SUM(E42:E46)</f>
        <v>7998.665</v>
      </c>
      <c r="F41" s="116">
        <f>SUM(F42:F46)</f>
        <v>7998.665</v>
      </c>
      <c r="G41" s="116">
        <f>SUM(G42:G46)</f>
        <v>0</v>
      </c>
      <c r="H41" s="116">
        <f>SUM(H42:H46)</f>
        <v>0</v>
      </c>
      <c r="I41" s="116">
        <f>SUM(I42:I46)</f>
        <v>0</v>
      </c>
      <c r="J41" s="4" t="s">
        <v>81</v>
      </c>
      <c r="K41" s="4" t="s">
        <v>82</v>
      </c>
      <c r="L41" s="117"/>
      <c r="M41" s="118"/>
      <c r="N41" s="118"/>
    </row>
    <row r="42" spans="1:14" x14ac:dyDescent="0.25">
      <c r="A42" s="139"/>
      <c r="B42" s="140"/>
      <c r="C42" s="16"/>
      <c r="D42" s="11">
        <v>2021</v>
      </c>
      <c r="E42" s="115">
        <f>SUM(F42:I42)</f>
        <v>7998.665</v>
      </c>
      <c r="F42" s="116">
        <v>7998.665</v>
      </c>
      <c r="G42" s="116">
        <v>0</v>
      </c>
      <c r="H42" s="116">
        <v>0</v>
      </c>
      <c r="I42" s="116">
        <v>0</v>
      </c>
      <c r="J42" s="17"/>
      <c r="K42" s="17"/>
      <c r="L42" s="117"/>
      <c r="M42" s="118"/>
      <c r="N42" s="118"/>
    </row>
    <row r="43" spans="1:14" x14ac:dyDescent="0.25">
      <c r="A43" s="139"/>
      <c r="B43" s="140"/>
      <c r="C43" s="16"/>
      <c r="D43" s="11">
        <v>2022</v>
      </c>
      <c r="E43" s="115">
        <v>0</v>
      </c>
      <c r="F43" s="116">
        <v>0</v>
      </c>
      <c r="G43" s="116">
        <v>0</v>
      </c>
      <c r="H43" s="116">
        <v>0</v>
      </c>
      <c r="I43" s="116">
        <v>0</v>
      </c>
      <c r="J43" s="17"/>
      <c r="K43" s="17"/>
      <c r="L43" s="117"/>
      <c r="M43" s="118"/>
      <c r="N43" s="118"/>
    </row>
    <row r="44" spans="1:14" x14ac:dyDescent="0.25">
      <c r="A44" s="139"/>
      <c r="B44" s="140"/>
      <c r="C44" s="16"/>
      <c r="D44" s="11">
        <v>2023</v>
      </c>
      <c r="E44" s="115">
        <v>0</v>
      </c>
      <c r="F44" s="116">
        <v>0</v>
      </c>
      <c r="G44" s="116">
        <v>0</v>
      </c>
      <c r="H44" s="116">
        <v>0</v>
      </c>
      <c r="I44" s="116">
        <v>0</v>
      </c>
      <c r="J44" s="17"/>
      <c r="K44" s="17"/>
      <c r="L44" s="117"/>
      <c r="M44" s="118"/>
      <c r="N44" s="118"/>
    </row>
    <row r="45" spans="1:14" x14ac:dyDescent="0.25">
      <c r="A45" s="139"/>
      <c r="B45" s="140"/>
      <c r="C45" s="16"/>
      <c r="D45" s="11">
        <v>2024</v>
      </c>
      <c r="E45" s="115">
        <v>0</v>
      </c>
      <c r="F45" s="116">
        <v>0</v>
      </c>
      <c r="G45" s="116">
        <v>0</v>
      </c>
      <c r="H45" s="116">
        <v>0</v>
      </c>
      <c r="I45" s="116">
        <v>0</v>
      </c>
      <c r="J45" s="17"/>
      <c r="K45" s="17"/>
      <c r="L45" s="117"/>
      <c r="M45" s="118"/>
      <c r="N45" s="118"/>
    </row>
    <row r="46" spans="1:14" x14ac:dyDescent="0.25">
      <c r="A46" s="141"/>
      <c r="B46" s="142"/>
      <c r="C46" s="8"/>
      <c r="D46" s="11">
        <v>2025</v>
      </c>
      <c r="E46" s="115">
        <v>0</v>
      </c>
      <c r="F46" s="116">
        <v>0</v>
      </c>
      <c r="G46" s="116">
        <v>0</v>
      </c>
      <c r="H46" s="116">
        <v>0</v>
      </c>
      <c r="I46" s="116">
        <v>0</v>
      </c>
      <c r="J46" s="10"/>
      <c r="K46" s="10"/>
      <c r="L46" s="117"/>
      <c r="M46" s="118"/>
      <c r="N46" s="118"/>
    </row>
    <row r="47" spans="1:14" x14ac:dyDescent="0.25">
      <c r="A47" s="119"/>
      <c r="B47" s="120"/>
      <c r="C47" s="121"/>
      <c r="D47" s="121"/>
      <c r="E47" s="122"/>
      <c r="F47" s="123"/>
      <c r="G47" s="123"/>
      <c r="H47" s="123"/>
      <c r="I47" s="123"/>
      <c r="J47" s="124"/>
      <c r="K47" s="124"/>
    </row>
    <row r="48" spans="1:14" x14ac:dyDescent="0.25">
      <c r="A48" s="119"/>
      <c r="B48" s="120"/>
      <c r="C48" s="121"/>
      <c r="D48" s="121"/>
      <c r="E48" s="122"/>
      <c r="F48" s="123"/>
      <c r="G48" s="123"/>
      <c r="H48" s="123"/>
      <c r="I48" s="123"/>
      <c r="J48" s="124"/>
      <c r="K48" s="124"/>
    </row>
    <row r="49" spans="1:12" x14ac:dyDescent="0.25">
      <c r="A49" s="119"/>
      <c r="B49" s="120"/>
      <c r="C49" s="121"/>
      <c r="D49" s="121"/>
      <c r="E49" s="122"/>
      <c r="F49" s="123"/>
      <c r="G49" s="123"/>
      <c r="H49" s="123"/>
      <c r="I49" s="123"/>
      <c r="J49" s="124"/>
      <c r="K49" s="124"/>
    </row>
    <row r="50" spans="1:12" ht="27.75" customHeight="1" x14ac:dyDescent="0.25">
      <c r="A50" s="84" t="s">
        <v>83</v>
      </c>
      <c r="B50" s="85" t="s">
        <v>84</v>
      </c>
      <c r="C50" s="125" t="s">
        <v>62</v>
      </c>
      <c r="D50" s="87" t="s">
        <v>9</v>
      </c>
      <c r="E50" s="88">
        <f t="shared" ref="E50:E61" si="6">SUM(F50:I50)</f>
        <v>229136.894</v>
      </c>
      <c r="F50" s="89">
        <f>SUM(F51:F55)</f>
        <v>229136.894</v>
      </c>
      <c r="G50" s="89">
        <f>SUM(G51:G55)</f>
        <v>0</v>
      </c>
      <c r="H50" s="89">
        <f>SUM(H51:H55)</f>
        <v>0</v>
      </c>
      <c r="I50" s="89">
        <f>SUM(I51:I55)</f>
        <v>0</v>
      </c>
      <c r="J50" s="90" t="s">
        <v>85</v>
      </c>
      <c r="K50" s="90" t="s">
        <v>70</v>
      </c>
    </row>
    <row r="51" spans="1:12" ht="27.75" customHeight="1" x14ac:dyDescent="0.25">
      <c r="A51" s="92"/>
      <c r="B51" s="93"/>
      <c r="C51" s="126"/>
      <c r="D51" s="87">
        <v>2021</v>
      </c>
      <c r="E51" s="88">
        <f t="shared" si="6"/>
        <v>109136.894</v>
      </c>
      <c r="F51" s="89">
        <f>SUM(F57+F63+F69+F75+F81)</f>
        <v>109136.894</v>
      </c>
      <c r="G51" s="89">
        <f t="shared" ref="F51:J55" si="7">SUM(G57+G63+G69+G75+G81)</f>
        <v>0</v>
      </c>
      <c r="H51" s="89">
        <f t="shared" si="7"/>
        <v>0</v>
      </c>
      <c r="I51" s="89">
        <f t="shared" si="7"/>
        <v>0</v>
      </c>
      <c r="J51" s="127"/>
      <c r="K51" s="95"/>
    </row>
    <row r="52" spans="1:12" ht="27.75" customHeight="1" x14ac:dyDescent="0.25">
      <c r="A52" s="92"/>
      <c r="B52" s="93"/>
      <c r="C52" s="126"/>
      <c r="D52" s="87">
        <v>2022</v>
      </c>
      <c r="E52" s="88">
        <f t="shared" si="6"/>
        <v>30000</v>
      </c>
      <c r="F52" s="89">
        <f>SUM(F58+F64+F70+F76+F82)</f>
        <v>30000</v>
      </c>
      <c r="G52" s="89">
        <f t="shared" si="7"/>
        <v>0</v>
      </c>
      <c r="H52" s="89">
        <f t="shared" si="7"/>
        <v>0</v>
      </c>
      <c r="I52" s="89">
        <f t="shared" si="7"/>
        <v>0</v>
      </c>
      <c r="J52" s="127"/>
      <c r="K52" s="95"/>
    </row>
    <row r="53" spans="1:12" ht="27.75" customHeight="1" x14ac:dyDescent="0.25">
      <c r="A53" s="92"/>
      <c r="B53" s="93"/>
      <c r="C53" s="126"/>
      <c r="D53" s="87">
        <v>2023</v>
      </c>
      <c r="E53" s="88">
        <f t="shared" si="6"/>
        <v>30000</v>
      </c>
      <c r="F53" s="89">
        <f>SUM(F59+F65+F71+F77+F83)</f>
        <v>30000</v>
      </c>
      <c r="G53" s="89">
        <f t="shared" si="7"/>
        <v>0</v>
      </c>
      <c r="H53" s="89">
        <f t="shared" si="7"/>
        <v>0</v>
      </c>
      <c r="I53" s="89">
        <f t="shared" si="7"/>
        <v>0</v>
      </c>
      <c r="J53" s="127"/>
      <c r="K53" s="95"/>
    </row>
    <row r="54" spans="1:12" ht="27.75" customHeight="1" x14ac:dyDescent="0.25">
      <c r="A54" s="92"/>
      <c r="B54" s="93"/>
      <c r="C54" s="126"/>
      <c r="D54" s="87">
        <v>2024</v>
      </c>
      <c r="E54" s="88">
        <f t="shared" si="6"/>
        <v>30000</v>
      </c>
      <c r="F54" s="89">
        <f t="shared" si="7"/>
        <v>30000</v>
      </c>
      <c r="G54" s="89">
        <f t="shared" si="7"/>
        <v>0</v>
      </c>
      <c r="H54" s="89">
        <f t="shared" si="7"/>
        <v>0</v>
      </c>
      <c r="I54" s="89">
        <f t="shared" si="7"/>
        <v>0</v>
      </c>
      <c r="J54" s="127"/>
      <c r="K54" s="95"/>
      <c r="L54" s="128"/>
    </row>
    <row r="55" spans="1:12" ht="27.75" customHeight="1" x14ac:dyDescent="0.25">
      <c r="A55" s="96"/>
      <c r="B55" s="97"/>
      <c r="C55" s="129"/>
      <c r="D55" s="87">
        <v>2025</v>
      </c>
      <c r="E55" s="88">
        <f t="shared" si="6"/>
        <v>30000</v>
      </c>
      <c r="F55" s="89">
        <f t="shared" si="7"/>
        <v>30000</v>
      </c>
      <c r="G55" s="89">
        <f t="shared" si="7"/>
        <v>0</v>
      </c>
      <c r="H55" s="89">
        <f t="shared" si="7"/>
        <v>0</v>
      </c>
      <c r="I55" s="89">
        <f t="shared" si="7"/>
        <v>0</v>
      </c>
      <c r="J55" s="130"/>
      <c r="K55" s="99"/>
    </row>
    <row r="56" spans="1:12" ht="15" customHeight="1" x14ac:dyDescent="0.25">
      <c r="A56" s="131" t="s">
        <v>86</v>
      </c>
      <c r="B56" s="132" t="s">
        <v>87</v>
      </c>
      <c r="C56" s="133" t="s">
        <v>62</v>
      </c>
      <c r="D56" s="103" t="s">
        <v>9</v>
      </c>
      <c r="E56" s="134">
        <f t="shared" si="6"/>
        <v>163000</v>
      </c>
      <c r="F56" s="134">
        <f>SUM(F57:F61)</f>
        <v>163000</v>
      </c>
      <c r="G56" s="134">
        <f>SUM(G57:G61)</f>
        <v>0</v>
      </c>
      <c r="H56" s="134">
        <f>SUM(H57:H61)</f>
        <v>0</v>
      </c>
      <c r="I56" s="134">
        <f>SUM(I57:I61)</f>
        <v>0</v>
      </c>
      <c r="J56" s="56" t="s">
        <v>88</v>
      </c>
      <c r="K56" s="105" t="s">
        <v>65</v>
      </c>
    </row>
    <row r="57" spans="1:12" x14ac:dyDescent="0.25">
      <c r="A57" s="131"/>
      <c r="B57" s="132"/>
      <c r="C57" s="133"/>
      <c r="D57" s="103">
        <v>2021</v>
      </c>
      <c r="E57" s="115">
        <f t="shared" si="6"/>
        <v>43000</v>
      </c>
      <c r="F57" s="115">
        <v>43000</v>
      </c>
      <c r="G57" s="135">
        <v>0</v>
      </c>
      <c r="H57" s="135">
        <v>0</v>
      </c>
      <c r="I57" s="135">
        <v>0</v>
      </c>
      <c r="J57" s="56"/>
      <c r="K57" s="111"/>
    </row>
    <row r="58" spans="1:12" x14ac:dyDescent="0.25">
      <c r="A58" s="131"/>
      <c r="B58" s="132"/>
      <c r="C58" s="133"/>
      <c r="D58" s="103">
        <v>2022</v>
      </c>
      <c r="E58" s="134">
        <v>30000</v>
      </c>
      <c r="F58" s="134">
        <v>30000</v>
      </c>
      <c r="G58" s="135">
        <v>0</v>
      </c>
      <c r="H58" s="135">
        <v>0</v>
      </c>
      <c r="I58" s="135">
        <v>0</v>
      </c>
      <c r="J58" s="56"/>
      <c r="K58" s="111"/>
    </row>
    <row r="59" spans="1:12" x14ac:dyDescent="0.25">
      <c r="A59" s="131"/>
      <c r="B59" s="132"/>
      <c r="C59" s="133"/>
      <c r="D59" s="103">
        <v>2023</v>
      </c>
      <c r="E59" s="134">
        <f t="shared" si="6"/>
        <v>30000</v>
      </c>
      <c r="F59" s="134">
        <v>30000</v>
      </c>
      <c r="G59" s="135">
        <v>0</v>
      </c>
      <c r="H59" s="135">
        <v>0</v>
      </c>
      <c r="I59" s="135">
        <v>0</v>
      </c>
      <c r="J59" s="56"/>
      <c r="K59" s="111"/>
    </row>
    <row r="60" spans="1:12" x14ac:dyDescent="0.25">
      <c r="A60" s="131"/>
      <c r="B60" s="132"/>
      <c r="C60" s="133"/>
      <c r="D60" s="103">
        <v>2024</v>
      </c>
      <c r="E60" s="134">
        <f t="shared" si="6"/>
        <v>30000</v>
      </c>
      <c r="F60" s="134">
        <v>30000</v>
      </c>
      <c r="G60" s="135">
        <v>0</v>
      </c>
      <c r="H60" s="135">
        <v>0</v>
      </c>
      <c r="I60" s="135">
        <v>0</v>
      </c>
      <c r="J60" s="56"/>
      <c r="K60" s="111"/>
    </row>
    <row r="61" spans="1:12" x14ac:dyDescent="0.25">
      <c r="A61" s="131"/>
      <c r="B61" s="132"/>
      <c r="C61" s="133"/>
      <c r="D61" s="103">
        <v>2025</v>
      </c>
      <c r="E61" s="134">
        <f t="shared" si="6"/>
        <v>30000</v>
      </c>
      <c r="F61" s="134">
        <v>30000</v>
      </c>
      <c r="G61" s="135">
        <v>0</v>
      </c>
      <c r="H61" s="135">
        <v>0</v>
      </c>
      <c r="I61" s="135">
        <v>0</v>
      </c>
      <c r="J61" s="56"/>
      <c r="K61" s="53"/>
    </row>
    <row r="62" spans="1:12" s="136" customFormat="1" ht="13.5" customHeight="1" outlineLevel="1" x14ac:dyDescent="0.25">
      <c r="A62" s="100" t="s">
        <v>89</v>
      </c>
      <c r="B62" s="101" t="s">
        <v>90</v>
      </c>
      <c r="C62" s="102">
        <v>2021</v>
      </c>
      <c r="D62" s="103" t="s">
        <v>9</v>
      </c>
      <c r="E62" s="134">
        <f>SUM(E63:E67)</f>
        <v>0</v>
      </c>
      <c r="F62" s="135">
        <f>SUM(F63:F67)</f>
        <v>0</v>
      </c>
      <c r="G62" s="135">
        <f>SUM(G63:G67)</f>
        <v>0</v>
      </c>
      <c r="H62" s="135">
        <f>SUM(H63:H67)</f>
        <v>0</v>
      </c>
      <c r="I62" s="135">
        <f>SUM(I63:I67)</f>
        <v>0</v>
      </c>
      <c r="J62" s="105" t="s">
        <v>91</v>
      </c>
      <c r="K62" s="105" t="s">
        <v>65</v>
      </c>
    </row>
    <row r="63" spans="1:12" s="136" customFormat="1" ht="13.5" customHeight="1" outlineLevel="1" x14ac:dyDescent="0.25">
      <c r="A63" s="108"/>
      <c r="B63" s="109"/>
      <c r="C63" s="110"/>
      <c r="D63" s="103">
        <v>2021</v>
      </c>
      <c r="E63" s="134">
        <f>SUM(F63:I63)</f>
        <v>0</v>
      </c>
      <c r="F63" s="135">
        <v>0</v>
      </c>
      <c r="G63" s="135">
        <v>0</v>
      </c>
      <c r="H63" s="135">
        <v>0</v>
      </c>
      <c r="I63" s="135">
        <v>0</v>
      </c>
      <c r="J63" s="111"/>
      <c r="K63" s="111"/>
    </row>
    <row r="64" spans="1:12" s="136" customFormat="1" ht="13.5" customHeight="1" outlineLevel="1" x14ac:dyDescent="0.25">
      <c r="A64" s="108"/>
      <c r="B64" s="109"/>
      <c r="C64" s="110"/>
      <c r="D64" s="103">
        <v>2022</v>
      </c>
      <c r="E64" s="134">
        <f>SUM(F64:I64)</f>
        <v>0</v>
      </c>
      <c r="F64" s="135">
        <v>0</v>
      </c>
      <c r="G64" s="135">
        <v>0</v>
      </c>
      <c r="H64" s="135">
        <v>0</v>
      </c>
      <c r="I64" s="135">
        <v>0</v>
      </c>
      <c r="J64" s="111"/>
      <c r="K64" s="111"/>
    </row>
    <row r="65" spans="1:11" s="136" customFormat="1" ht="13.5" customHeight="1" outlineLevel="1" x14ac:dyDescent="0.25">
      <c r="A65" s="108"/>
      <c r="B65" s="109"/>
      <c r="C65" s="110"/>
      <c r="D65" s="103">
        <v>2023</v>
      </c>
      <c r="E65" s="115">
        <f>SUM(F65:I65)</f>
        <v>0</v>
      </c>
      <c r="F65" s="116">
        <v>0</v>
      </c>
      <c r="G65" s="116">
        <v>0</v>
      </c>
      <c r="H65" s="135">
        <v>0</v>
      </c>
      <c r="I65" s="135">
        <v>0</v>
      </c>
      <c r="J65" s="111"/>
      <c r="K65" s="111"/>
    </row>
    <row r="66" spans="1:11" s="136" customFormat="1" ht="13.5" customHeight="1" outlineLevel="1" x14ac:dyDescent="0.25">
      <c r="A66" s="108"/>
      <c r="B66" s="109"/>
      <c r="C66" s="110"/>
      <c r="D66" s="103">
        <v>2024</v>
      </c>
      <c r="E66" s="115">
        <f>SUM(F66:I66)</f>
        <v>0</v>
      </c>
      <c r="F66" s="116">
        <v>0</v>
      </c>
      <c r="G66" s="116">
        <v>0</v>
      </c>
      <c r="H66" s="135">
        <v>0</v>
      </c>
      <c r="I66" s="135">
        <v>0</v>
      </c>
      <c r="J66" s="111"/>
      <c r="K66" s="111"/>
    </row>
    <row r="67" spans="1:11" s="136" customFormat="1" ht="13.5" customHeight="1" outlineLevel="1" x14ac:dyDescent="0.25">
      <c r="A67" s="112"/>
      <c r="B67" s="113"/>
      <c r="C67" s="114"/>
      <c r="D67" s="103">
        <v>2025</v>
      </c>
      <c r="E67" s="115">
        <f>SUM(F67:I67)</f>
        <v>0</v>
      </c>
      <c r="F67" s="116">
        <v>0</v>
      </c>
      <c r="G67" s="116">
        <v>0</v>
      </c>
      <c r="H67" s="135">
        <v>0</v>
      </c>
      <c r="I67" s="135">
        <v>0</v>
      </c>
      <c r="J67" s="53"/>
      <c r="K67" s="53"/>
    </row>
    <row r="68" spans="1:11" s="136" customFormat="1" ht="13.5" customHeight="1" outlineLevel="1" x14ac:dyDescent="0.25">
      <c r="A68" s="137" t="s">
        <v>92</v>
      </c>
      <c r="B68" s="138" t="s">
        <v>93</v>
      </c>
      <c r="C68" s="2">
        <v>2021</v>
      </c>
      <c r="D68" s="11" t="s">
        <v>9</v>
      </c>
      <c r="E68" s="115">
        <f>SUM(E69:E73)</f>
        <v>33993.769</v>
      </c>
      <c r="F68" s="116">
        <f>SUM(F69:F73)</f>
        <v>33993.769</v>
      </c>
      <c r="G68" s="116">
        <f>SUM(G69:G73)</f>
        <v>0</v>
      </c>
      <c r="H68" s="116">
        <f>SUM(H69:H73)</f>
        <v>0</v>
      </c>
      <c r="I68" s="116">
        <f>SUM(I69:I73)</f>
        <v>0</v>
      </c>
      <c r="J68" s="4" t="s">
        <v>94</v>
      </c>
      <c r="K68" s="4" t="s">
        <v>65</v>
      </c>
    </row>
    <row r="69" spans="1:11" s="136" customFormat="1" ht="13.5" customHeight="1" outlineLevel="1" x14ac:dyDescent="0.25">
      <c r="A69" s="139"/>
      <c r="B69" s="140"/>
      <c r="C69" s="16"/>
      <c r="D69" s="11">
        <v>2021</v>
      </c>
      <c r="E69" s="115">
        <f>SUM(F69:I69)</f>
        <v>33993.769</v>
      </c>
      <c r="F69" s="116">
        <v>33993.769</v>
      </c>
      <c r="G69" s="116">
        <v>0</v>
      </c>
      <c r="H69" s="116">
        <v>0</v>
      </c>
      <c r="I69" s="116">
        <v>0</v>
      </c>
      <c r="J69" s="17"/>
      <c r="K69" s="17"/>
    </row>
    <row r="70" spans="1:11" s="136" customFormat="1" ht="13.5" customHeight="1" outlineLevel="1" x14ac:dyDescent="0.25">
      <c r="A70" s="139"/>
      <c r="B70" s="140"/>
      <c r="C70" s="16"/>
      <c r="D70" s="11">
        <v>2022</v>
      </c>
      <c r="E70" s="115">
        <v>0</v>
      </c>
      <c r="F70" s="116">
        <v>0</v>
      </c>
      <c r="G70" s="116">
        <v>0</v>
      </c>
      <c r="H70" s="116">
        <v>0</v>
      </c>
      <c r="I70" s="116">
        <v>0</v>
      </c>
      <c r="J70" s="17"/>
      <c r="K70" s="17"/>
    </row>
    <row r="71" spans="1:11" s="136" customFormat="1" ht="13.5" customHeight="1" outlineLevel="1" x14ac:dyDescent="0.25">
      <c r="A71" s="139"/>
      <c r="B71" s="140"/>
      <c r="C71" s="16"/>
      <c r="D71" s="11">
        <v>2023</v>
      </c>
      <c r="E71" s="115">
        <f>SUM(F71:I71)</f>
        <v>0</v>
      </c>
      <c r="F71" s="116">
        <v>0</v>
      </c>
      <c r="G71" s="116">
        <v>0</v>
      </c>
      <c r="H71" s="116">
        <v>0</v>
      </c>
      <c r="I71" s="116">
        <v>0</v>
      </c>
      <c r="J71" s="17"/>
      <c r="K71" s="17"/>
    </row>
    <row r="72" spans="1:11" s="136" customFormat="1" ht="13.5" customHeight="1" outlineLevel="1" x14ac:dyDescent="0.25">
      <c r="A72" s="139"/>
      <c r="B72" s="140"/>
      <c r="C72" s="16"/>
      <c r="D72" s="11">
        <v>2024</v>
      </c>
      <c r="E72" s="115">
        <f>SUM(F72:I72)</f>
        <v>0</v>
      </c>
      <c r="F72" s="116">
        <v>0</v>
      </c>
      <c r="G72" s="116">
        <v>0</v>
      </c>
      <c r="H72" s="116">
        <v>0</v>
      </c>
      <c r="I72" s="116">
        <v>0</v>
      </c>
      <c r="J72" s="17"/>
      <c r="K72" s="17"/>
    </row>
    <row r="73" spans="1:11" s="136" customFormat="1" ht="13.5" customHeight="1" outlineLevel="1" x14ac:dyDescent="0.25">
      <c r="A73" s="141"/>
      <c r="B73" s="142"/>
      <c r="C73" s="8"/>
      <c r="D73" s="11">
        <v>2025</v>
      </c>
      <c r="E73" s="115">
        <f>SUM(F73:I73)</f>
        <v>0</v>
      </c>
      <c r="F73" s="116">
        <v>0</v>
      </c>
      <c r="G73" s="116">
        <v>0</v>
      </c>
      <c r="H73" s="116">
        <v>0</v>
      </c>
      <c r="I73" s="116">
        <v>0</v>
      </c>
      <c r="J73" s="10"/>
      <c r="K73" s="10"/>
    </row>
    <row r="74" spans="1:11" s="136" customFormat="1" ht="13.5" customHeight="1" outlineLevel="1" x14ac:dyDescent="0.25">
      <c r="A74" s="137" t="s">
        <v>95</v>
      </c>
      <c r="B74" s="138" t="s">
        <v>96</v>
      </c>
      <c r="C74" s="2">
        <v>2021</v>
      </c>
      <c r="D74" s="11" t="s">
        <v>9</v>
      </c>
      <c r="E74" s="115">
        <f>SUM(E75:E79)</f>
        <v>2700</v>
      </c>
      <c r="F74" s="116">
        <f>SUM(F75:F79)</f>
        <v>2700</v>
      </c>
      <c r="G74" s="116">
        <f>SUM(G75:G79)</f>
        <v>0</v>
      </c>
      <c r="H74" s="116">
        <f>SUM(H75:H79)</f>
        <v>0</v>
      </c>
      <c r="I74" s="116">
        <f>SUM(I75:I79)</f>
        <v>0</v>
      </c>
      <c r="J74" s="4" t="s">
        <v>97</v>
      </c>
      <c r="K74" s="4" t="s">
        <v>65</v>
      </c>
    </row>
    <row r="75" spans="1:11" s="136" customFormat="1" ht="13.5" customHeight="1" outlineLevel="1" x14ac:dyDescent="0.25">
      <c r="A75" s="139"/>
      <c r="B75" s="140"/>
      <c r="C75" s="16"/>
      <c r="D75" s="11">
        <v>2021</v>
      </c>
      <c r="E75" s="115">
        <f>SUM(F75:I75)</f>
        <v>2700</v>
      </c>
      <c r="F75" s="116">
        <f>1350+1350</f>
        <v>2700</v>
      </c>
      <c r="G75" s="116">
        <v>0</v>
      </c>
      <c r="H75" s="116">
        <v>0</v>
      </c>
      <c r="I75" s="116">
        <v>0</v>
      </c>
      <c r="J75" s="17"/>
      <c r="K75" s="17"/>
    </row>
    <row r="76" spans="1:11" s="136" customFormat="1" ht="13.5" customHeight="1" outlineLevel="1" x14ac:dyDescent="0.25">
      <c r="A76" s="139"/>
      <c r="B76" s="140"/>
      <c r="C76" s="16"/>
      <c r="D76" s="11">
        <v>2022</v>
      </c>
      <c r="E76" s="115">
        <f>SUM(F76:I76)</f>
        <v>0</v>
      </c>
      <c r="F76" s="116">
        <v>0</v>
      </c>
      <c r="G76" s="116">
        <v>0</v>
      </c>
      <c r="H76" s="116">
        <v>0</v>
      </c>
      <c r="I76" s="116">
        <v>0</v>
      </c>
      <c r="J76" s="17"/>
      <c r="K76" s="17"/>
    </row>
    <row r="77" spans="1:11" s="136" customFormat="1" ht="13.5" customHeight="1" outlineLevel="1" x14ac:dyDescent="0.25">
      <c r="A77" s="139"/>
      <c r="B77" s="140"/>
      <c r="C77" s="16"/>
      <c r="D77" s="11">
        <v>2023</v>
      </c>
      <c r="E77" s="115">
        <f>SUM(F77:I77)</f>
        <v>0</v>
      </c>
      <c r="F77" s="116">
        <v>0</v>
      </c>
      <c r="G77" s="116">
        <v>0</v>
      </c>
      <c r="H77" s="116">
        <v>0</v>
      </c>
      <c r="I77" s="116">
        <v>0</v>
      </c>
      <c r="J77" s="17"/>
      <c r="K77" s="17"/>
    </row>
    <row r="78" spans="1:11" s="136" customFormat="1" ht="13.5" customHeight="1" outlineLevel="1" x14ac:dyDescent="0.25">
      <c r="A78" s="139"/>
      <c r="B78" s="140"/>
      <c r="C78" s="16"/>
      <c r="D78" s="11">
        <v>2024</v>
      </c>
      <c r="E78" s="115">
        <f>SUM(F78:I78)</f>
        <v>0</v>
      </c>
      <c r="F78" s="116">
        <v>0</v>
      </c>
      <c r="G78" s="116">
        <v>0</v>
      </c>
      <c r="H78" s="116">
        <v>0</v>
      </c>
      <c r="I78" s="116">
        <v>0</v>
      </c>
      <c r="J78" s="17"/>
      <c r="K78" s="17"/>
    </row>
    <row r="79" spans="1:11" s="136" customFormat="1" ht="13.5" customHeight="1" outlineLevel="1" x14ac:dyDescent="0.25">
      <c r="A79" s="141"/>
      <c r="B79" s="142"/>
      <c r="C79" s="8"/>
      <c r="D79" s="11">
        <v>2025</v>
      </c>
      <c r="E79" s="115">
        <f>SUM(F79:I79)</f>
        <v>0</v>
      </c>
      <c r="F79" s="116">
        <v>0</v>
      </c>
      <c r="G79" s="116">
        <v>0</v>
      </c>
      <c r="H79" s="116">
        <v>0</v>
      </c>
      <c r="I79" s="116">
        <v>0</v>
      </c>
      <c r="J79" s="10"/>
      <c r="K79" s="10"/>
    </row>
    <row r="80" spans="1:11" s="136" customFormat="1" ht="13.5" customHeight="1" outlineLevel="1" x14ac:dyDescent="0.25">
      <c r="A80" s="100" t="s">
        <v>98</v>
      </c>
      <c r="B80" s="101" t="s">
        <v>99</v>
      </c>
      <c r="C80" s="102">
        <v>2021</v>
      </c>
      <c r="D80" s="103" t="s">
        <v>9</v>
      </c>
      <c r="E80" s="134">
        <f>SUM(E81:E85)</f>
        <v>29443.125</v>
      </c>
      <c r="F80" s="135">
        <f>SUM(F81:F85)</f>
        <v>29443.125</v>
      </c>
      <c r="G80" s="135">
        <f>SUM(G81:G85)</f>
        <v>0</v>
      </c>
      <c r="H80" s="135">
        <f>SUM(H81:H85)</f>
        <v>0</v>
      </c>
      <c r="I80" s="135">
        <f>SUM(I81:I85)</f>
        <v>0</v>
      </c>
      <c r="J80" s="105" t="s">
        <v>100</v>
      </c>
      <c r="K80" s="105" t="s">
        <v>70</v>
      </c>
    </row>
    <row r="81" spans="1:11" s="136" customFormat="1" ht="13.5" customHeight="1" outlineLevel="1" x14ac:dyDescent="0.25">
      <c r="A81" s="108"/>
      <c r="B81" s="109"/>
      <c r="C81" s="110"/>
      <c r="D81" s="103">
        <v>2021</v>
      </c>
      <c r="E81" s="134">
        <f t="shared" ref="E81:E86" si="8">SUM(F81:I81)</f>
        <v>29443.125</v>
      </c>
      <c r="F81" s="135">
        <f>29443125/1000</f>
        <v>29443.125</v>
      </c>
      <c r="G81" s="135">
        <v>0</v>
      </c>
      <c r="H81" s="135">
        <v>0</v>
      </c>
      <c r="I81" s="135">
        <v>0</v>
      </c>
      <c r="J81" s="111"/>
      <c r="K81" s="111"/>
    </row>
    <row r="82" spans="1:11" s="136" customFormat="1" ht="13.5" customHeight="1" outlineLevel="1" x14ac:dyDescent="0.25">
      <c r="A82" s="108"/>
      <c r="B82" s="109"/>
      <c r="C82" s="110"/>
      <c r="D82" s="103">
        <v>2022</v>
      </c>
      <c r="E82" s="134">
        <f t="shared" si="8"/>
        <v>0</v>
      </c>
      <c r="F82" s="135">
        <v>0</v>
      </c>
      <c r="G82" s="135">
        <v>0</v>
      </c>
      <c r="H82" s="135">
        <v>0</v>
      </c>
      <c r="I82" s="135">
        <v>0</v>
      </c>
      <c r="J82" s="111"/>
      <c r="K82" s="111"/>
    </row>
    <row r="83" spans="1:11" s="136" customFormat="1" ht="13.5" customHeight="1" outlineLevel="1" x14ac:dyDescent="0.25">
      <c r="A83" s="108"/>
      <c r="B83" s="109"/>
      <c r="C83" s="110"/>
      <c r="D83" s="103">
        <v>2023</v>
      </c>
      <c r="E83" s="134">
        <f t="shared" si="8"/>
        <v>0</v>
      </c>
      <c r="F83" s="135">
        <v>0</v>
      </c>
      <c r="G83" s="135">
        <v>0</v>
      </c>
      <c r="H83" s="135">
        <v>0</v>
      </c>
      <c r="I83" s="135">
        <v>0</v>
      </c>
      <c r="J83" s="111"/>
      <c r="K83" s="111"/>
    </row>
    <row r="84" spans="1:11" s="136" customFormat="1" ht="13.5" customHeight="1" outlineLevel="1" x14ac:dyDescent="0.25">
      <c r="A84" s="108"/>
      <c r="B84" s="109"/>
      <c r="C84" s="110"/>
      <c r="D84" s="103">
        <v>2024</v>
      </c>
      <c r="E84" s="134">
        <f t="shared" si="8"/>
        <v>0</v>
      </c>
      <c r="F84" s="135">
        <v>0</v>
      </c>
      <c r="G84" s="135">
        <v>0</v>
      </c>
      <c r="H84" s="135">
        <v>0</v>
      </c>
      <c r="I84" s="135">
        <v>0</v>
      </c>
      <c r="J84" s="111"/>
      <c r="K84" s="111"/>
    </row>
    <row r="85" spans="1:11" s="136" customFormat="1" ht="13.5" customHeight="1" outlineLevel="1" x14ac:dyDescent="0.25">
      <c r="A85" s="112"/>
      <c r="B85" s="113"/>
      <c r="C85" s="114"/>
      <c r="D85" s="103">
        <v>2025</v>
      </c>
      <c r="E85" s="134">
        <f t="shared" si="8"/>
        <v>0</v>
      </c>
      <c r="F85" s="135">
        <v>0</v>
      </c>
      <c r="G85" s="135">
        <v>0</v>
      </c>
      <c r="H85" s="135">
        <v>0</v>
      </c>
      <c r="I85" s="135">
        <v>0</v>
      </c>
      <c r="J85" s="53"/>
      <c r="K85" s="53"/>
    </row>
    <row r="86" spans="1:11" s="147" customFormat="1" ht="15" customHeight="1" outlineLevel="1" x14ac:dyDescent="0.25">
      <c r="A86" s="143" t="s">
        <v>101</v>
      </c>
      <c r="B86" s="144" t="s">
        <v>102</v>
      </c>
      <c r="C86" s="145" t="s">
        <v>103</v>
      </c>
      <c r="D86" s="87" t="s">
        <v>9</v>
      </c>
      <c r="E86" s="88">
        <f t="shared" si="8"/>
        <v>43149.664649999999</v>
      </c>
      <c r="F86" s="88">
        <f>SUM(F87:F91)</f>
        <v>18245.56465</v>
      </c>
      <c r="G86" s="88">
        <f>SUM(G87:G91)</f>
        <v>24904.1</v>
      </c>
      <c r="H86" s="88">
        <f>SUM(H87:H91)</f>
        <v>0</v>
      </c>
      <c r="I86" s="88">
        <f>SUM(I87:I91)</f>
        <v>0</v>
      </c>
      <c r="J86" s="146" t="s">
        <v>104</v>
      </c>
      <c r="K86" s="146" t="s">
        <v>105</v>
      </c>
    </row>
    <row r="87" spans="1:11" s="147" customFormat="1" outlineLevel="1" x14ac:dyDescent="0.25">
      <c r="A87" s="143"/>
      <c r="B87" s="144"/>
      <c r="C87" s="145"/>
      <c r="D87" s="87">
        <v>2021</v>
      </c>
      <c r="E87" s="88">
        <f>SUM(F87:I87)</f>
        <v>28256.413610000003</v>
      </c>
      <c r="F87" s="88">
        <f>F104+F116+F93+F110</f>
        <v>6989.01361</v>
      </c>
      <c r="G87" s="88">
        <f t="shared" ref="F87:J91" si="9">G104+G116+G93+G110</f>
        <v>21267.4</v>
      </c>
      <c r="H87" s="88">
        <f t="shared" si="9"/>
        <v>0</v>
      </c>
      <c r="I87" s="88">
        <f t="shared" si="9"/>
        <v>0</v>
      </c>
      <c r="J87" s="146"/>
      <c r="K87" s="146"/>
    </row>
    <row r="88" spans="1:11" outlineLevel="1" x14ac:dyDescent="0.25">
      <c r="A88" s="143"/>
      <c r="B88" s="144"/>
      <c r="C88" s="145"/>
      <c r="D88" s="87">
        <v>2022</v>
      </c>
      <c r="E88" s="88">
        <f>SUM(F88:I88)</f>
        <v>5570.2489399999995</v>
      </c>
      <c r="F88" s="88">
        <f t="shared" si="9"/>
        <v>3752.14894</v>
      </c>
      <c r="G88" s="88">
        <f t="shared" si="9"/>
        <v>1818.1</v>
      </c>
      <c r="H88" s="88">
        <f t="shared" si="9"/>
        <v>0</v>
      </c>
      <c r="I88" s="88">
        <f t="shared" si="9"/>
        <v>0</v>
      </c>
      <c r="J88" s="146"/>
      <c r="K88" s="146"/>
    </row>
    <row r="89" spans="1:11" outlineLevel="1" x14ac:dyDescent="0.25">
      <c r="A89" s="143"/>
      <c r="B89" s="144"/>
      <c r="C89" s="145"/>
      <c r="D89" s="87">
        <v>2023</v>
      </c>
      <c r="E89" s="88">
        <f>SUM(F89:I89)</f>
        <v>5570.80105</v>
      </c>
      <c r="F89" s="88">
        <f t="shared" si="9"/>
        <v>3752.2010500000001</v>
      </c>
      <c r="G89" s="88">
        <f t="shared" si="9"/>
        <v>1818.6</v>
      </c>
      <c r="H89" s="88">
        <f t="shared" si="9"/>
        <v>0</v>
      </c>
      <c r="I89" s="88">
        <f t="shared" si="9"/>
        <v>0</v>
      </c>
      <c r="J89" s="146"/>
      <c r="K89" s="146"/>
    </row>
    <row r="90" spans="1:11" outlineLevel="1" x14ac:dyDescent="0.25">
      <c r="A90" s="143"/>
      <c r="B90" s="144"/>
      <c r="C90" s="145"/>
      <c r="D90" s="87">
        <v>2024</v>
      </c>
      <c r="E90" s="88">
        <f>SUM(F90:I90)</f>
        <v>3752.2010500000001</v>
      </c>
      <c r="F90" s="88">
        <f t="shared" si="9"/>
        <v>3752.2010500000001</v>
      </c>
      <c r="G90" s="88">
        <f t="shared" si="9"/>
        <v>0</v>
      </c>
      <c r="H90" s="88">
        <f t="shared" si="9"/>
        <v>0</v>
      </c>
      <c r="I90" s="88">
        <f t="shared" si="9"/>
        <v>0</v>
      </c>
      <c r="J90" s="146"/>
      <c r="K90" s="146"/>
    </row>
    <row r="91" spans="1:11" outlineLevel="1" x14ac:dyDescent="0.25">
      <c r="A91" s="143"/>
      <c r="B91" s="144"/>
      <c r="C91" s="145"/>
      <c r="D91" s="87">
        <v>2025</v>
      </c>
      <c r="E91" s="88">
        <f>SUM(F91:I91)</f>
        <v>0</v>
      </c>
      <c r="F91" s="88">
        <f t="shared" si="9"/>
        <v>0</v>
      </c>
      <c r="G91" s="88">
        <f t="shared" si="9"/>
        <v>0</v>
      </c>
      <c r="H91" s="88">
        <f t="shared" si="9"/>
        <v>0</v>
      </c>
      <c r="I91" s="88">
        <f t="shared" si="9"/>
        <v>0</v>
      </c>
      <c r="J91" s="146"/>
      <c r="K91" s="146"/>
    </row>
    <row r="92" spans="1:11" outlineLevel="1" x14ac:dyDescent="0.25">
      <c r="A92" s="148" t="s">
        <v>106</v>
      </c>
      <c r="B92" s="132" t="s">
        <v>107</v>
      </c>
      <c r="C92" s="133" t="s">
        <v>103</v>
      </c>
      <c r="D92" s="103" t="s">
        <v>9</v>
      </c>
      <c r="E92" s="134">
        <f t="shared" ref="E92:E97" si="10">SUM(F92:I92)</f>
        <v>5333.2085100000004</v>
      </c>
      <c r="F92" s="134">
        <f>SUM(F93:F97)</f>
        <v>429.10850999999997</v>
      </c>
      <c r="G92" s="134">
        <f>SUM(G93:G97)</f>
        <v>4904.1000000000004</v>
      </c>
      <c r="H92" s="134">
        <f>SUM(H93:H97)</f>
        <v>0</v>
      </c>
      <c r="I92" s="134">
        <f>SUM(I93:I97)</f>
        <v>0</v>
      </c>
      <c r="J92" s="56" t="s">
        <v>108</v>
      </c>
      <c r="K92" s="56" t="s">
        <v>109</v>
      </c>
    </row>
    <row r="93" spans="1:11" outlineLevel="1" x14ac:dyDescent="0.25">
      <c r="A93" s="148"/>
      <c r="B93" s="132"/>
      <c r="C93" s="133"/>
      <c r="D93" s="103">
        <v>2021</v>
      </c>
      <c r="E93" s="134">
        <f t="shared" si="10"/>
        <v>1348.2978700000001</v>
      </c>
      <c r="F93" s="135">
        <v>80.897869999999998</v>
      </c>
      <c r="G93" s="135">
        <v>1267.4000000000001</v>
      </c>
      <c r="H93" s="135">
        <v>0</v>
      </c>
      <c r="I93" s="135">
        <v>0</v>
      </c>
      <c r="J93" s="56"/>
      <c r="K93" s="56"/>
    </row>
    <row r="94" spans="1:11" outlineLevel="1" x14ac:dyDescent="0.25">
      <c r="A94" s="148"/>
      <c r="B94" s="132"/>
      <c r="C94" s="133"/>
      <c r="D94" s="103">
        <v>2022</v>
      </c>
      <c r="E94" s="134">
        <f t="shared" si="10"/>
        <v>1934.1489399999998</v>
      </c>
      <c r="F94" s="135">
        <v>116.04894</v>
      </c>
      <c r="G94" s="135">
        <v>1818.1</v>
      </c>
      <c r="H94" s="135">
        <v>0</v>
      </c>
      <c r="I94" s="135">
        <v>0</v>
      </c>
      <c r="J94" s="56"/>
      <c r="K94" s="56"/>
    </row>
    <row r="95" spans="1:11" outlineLevel="1" x14ac:dyDescent="0.25">
      <c r="A95" s="148"/>
      <c r="B95" s="132"/>
      <c r="C95" s="133"/>
      <c r="D95" s="103">
        <v>2023</v>
      </c>
      <c r="E95" s="134">
        <f t="shared" si="10"/>
        <v>1934.68085</v>
      </c>
      <c r="F95" s="135">
        <v>116.08085</v>
      </c>
      <c r="G95" s="135">
        <v>1818.6</v>
      </c>
      <c r="H95" s="135">
        <v>0</v>
      </c>
      <c r="I95" s="135">
        <v>0</v>
      </c>
      <c r="J95" s="56"/>
      <c r="K95" s="56"/>
    </row>
    <row r="96" spans="1:11" outlineLevel="1" x14ac:dyDescent="0.25">
      <c r="A96" s="148"/>
      <c r="B96" s="132"/>
      <c r="C96" s="133"/>
      <c r="D96" s="103">
        <v>2024</v>
      </c>
      <c r="E96" s="134">
        <f t="shared" si="10"/>
        <v>116.08085</v>
      </c>
      <c r="F96" s="135">
        <v>116.08085</v>
      </c>
      <c r="G96" s="135">
        <v>0</v>
      </c>
      <c r="H96" s="135">
        <v>0</v>
      </c>
      <c r="I96" s="135">
        <v>0</v>
      </c>
      <c r="J96" s="56"/>
      <c r="K96" s="56"/>
    </row>
    <row r="97" spans="1:14" outlineLevel="1" x14ac:dyDescent="0.25">
      <c r="A97" s="148"/>
      <c r="B97" s="132"/>
      <c r="C97" s="133"/>
      <c r="D97" s="103">
        <v>2025</v>
      </c>
      <c r="E97" s="134">
        <f t="shared" si="10"/>
        <v>0</v>
      </c>
      <c r="F97" s="135">
        <v>0</v>
      </c>
      <c r="G97" s="135">
        <v>0</v>
      </c>
      <c r="H97" s="135">
        <v>0</v>
      </c>
      <c r="I97" s="135">
        <v>0</v>
      </c>
      <c r="J97" s="56"/>
      <c r="K97" s="56"/>
    </row>
    <row r="98" spans="1:14" outlineLevel="1" x14ac:dyDescent="0.25">
      <c r="A98" s="119"/>
      <c r="B98" s="120"/>
      <c r="C98" s="121"/>
      <c r="D98" s="121"/>
      <c r="E98" s="122"/>
      <c r="F98" s="123"/>
      <c r="G98" s="123"/>
      <c r="H98" s="123"/>
      <c r="I98" s="123"/>
      <c r="J98" s="124"/>
      <c r="K98" s="149"/>
    </row>
    <row r="99" spans="1:14" outlineLevel="1" x14ac:dyDescent="0.25">
      <c r="A99" s="119"/>
      <c r="B99" s="120"/>
      <c r="C99" s="121"/>
      <c r="D99" s="121"/>
      <c r="E99" s="122"/>
      <c r="F99" s="123"/>
      <c r="G99" s="123"/>
      <c r="H99" s="123"/>
      <c r="I99" s="123"/>
      <c r="J99" s="124"/>
      <c r="K99" s="149"/>
    </row>
    <row r="100" spans="1:14" outlineLevel="1" x14ac:dyDescent="0.25">
      <c r="A100" s="119"/>
      <c r="B100" s="120"/>
      <c r="C100" s="121"/>
      <c r="D100" s="121"/>
      <c r="E100" s="122"/>
      <c r="F100" s="123"/>
      <c r="G100" s="123"/>
      <c r="H100" s="123"/>
      <c r="I100" s="123"/>
      <c r="J100" s="124"/>
      <c r="K100" s="149"/>
    </row>
    <row r="101" spans="1:14" outlineLevel="1" x14ac:dyDescent="0.25">
      <c r="A101" s="119"/>
      <c r="B101" s="120"/>
      <c r="C101" s="121"/>
      <c r="D101" s="121"/>
      <c r="E101" s="122"/>
      <c r="F101" s="123"/>
      <c r="G101" s="123"/>
      <c r="H101" s="123"/>
      <c r="I101" s="123"/>
      <c r="J101" s="124"/>
      <c r="K101" s="149"/>
    </row>
    <row r="102" spans="1:14" outlineLevel="1" x14ac:dyDescent="0.25">
      <c r="A102" s="119"/>
      <c r="B102" s="120"/>
      <c r="C102" s="121"/>
      <c r="D102" s="121"/>
      <c r="E102" s="122"/>
      <c r="F102" s="123"/>
      <c r="G102" s="123"/>
      <c r="H102" s="123"/>
      <c r="I102" s="123"/>
      <c r="J102" s="124"/>
      <c r="K102" s="149"/>
    </row>
    <row r="103" spans="1:14" s="136" customFormat="1" ht="15" customHeight="1" outlineLevel="1" x14ac:dyDescent="0.25">
      <c r="A103" s="131" t="s">
        <v>110</v>
      </c>
      <c r="B103" s="132" t="s">
        <v>111</v>
      </c>
      <c r="C103" s="133" t="s">
        <v>103</v>
      </c>
      <c r="D103" s="103" t="s">
        <v>9</v>
      </c>
      <c r="E103" s="134">
        <f t="shared" ref="E103:E114" si="11">SUM(F103:I103)</f>
        <v>6539.8604000000005</v>
      </c>
      <c r="F103" s="134">
        <f>SUM(F104:F108)</f>
        <v>6539.8604000000005</v>
      </c>
      <c r="G103" s="134">
        <f>SUM(G104:G108)</f>
        <v>0</v>
      </c>
      <c r="H103" s="134">
        <f>SUM(H104:H108)</f>
        <v>0</v>
      </c>
      <c r="I103" s="134">
        <f>SUM(I104:I108)</f>
        <v>0</v>
      </c>
      <c r="J103" s="56" t="s">
        <v>112</v>
      </c>
      <c r="K103" s="56" t="s">
        <v>65</v>
      </c>
      <c r="L103" s="150"/>
      <c r="M103" s="151"/>
      <c r="N103" s="151"/>
    </row>
    <row r="104" spans="1:14" s="136" customFormat="1" outlineLevel="1" x14ac:dyDescent="0.25">
      <c r="A104" s="131"/>
      <c r="B104" s="132"/>
      <c r="C104" s="133"/>
      <c r="D104" s="103">
        <v>2021</v>
      </c>
      <c r="E104" s="134">
        <f t="shared" si="11"/>
        <v>1631.52</v>
      </c>
      <c r="F104" s="135">
        <v>1631.52</v>
      </c>
      <c r="G104" s="135">
        <v>0</v>
      </c>
      <c r="H104" s="135">
        <v>0</v>
      </c>
      <c r="I104" s="135">
        <v>0</v>
      </c>
      <c r="J104" s="56"/>
      <c r="K104" s="56"/>
      <c r="L104" s="150"/>
      <c r="M104" s="151"/>
      <c r="N104" s="151"/>
    </row>
    <row r="105" spans="1:14" s="136" customFormat="1" outlineLevel="1" x14ac:dyDescent="0.25">
      <c r="A105" s="131"/>
      <c r="B105" s="132"/>
      <c r="C105" s="133"/>
      <c r="D105" s="103">
        <v>2022</v>
      </c>
      <c r="E105" s="134">
        <f t="shared" si="11"/>
        <v>1636.1</v>
      </c>
      <c r="F105" s="135">
        <v>1636.1</v>
      </c>
      <c r="G105" s="135">
        <v>0</v>
      </c>
      <c r="H105" s="135">
        <v>0</v>
      </c>
      <c r="I105" s="135">
        <v>0</v>
      </c>
      <c r="J105" s="56"/>
      <c r="K105" s="56"/>
      <c r="L105" s="150"/>
      <c r="M105" s="151"/>
      <c r="N105" s="151"/>
    </row>
    <row r="106" spans="1:14" s="136" customFormat="1" outlineLevel="1" x14ac:dyDescent="0.25">
      <c r="A106" s="131"/>
      <c r="B106" s="132"/>
      <c r="C106" s="133"/>
      <c r="D106" s="103">
        <v>2023</v>
      </c>
      <c r="E106" s="134">
        <f t="shared" si="11"/>
        <v>1636.1202000000001</v>
      </c>
      <c r="F106" s="135">
        <v>1636.1202000000001</v>
      </c>
      <c r="G106" s="135">
        <v>0</v>
      </c>
      <c r="H106" s="135">
        <v>0</v>
      </c>
      <c r="I106" s="135">
        <v>0</v>
      </c>
      <c r="J106" s="56"/>
      <c r="K106" s="56"/>
      <c r="L106" s="150"/>
      <c r="M106" s="151"/>
      <c r="N106" s="151"/>
    </row>
    <row r="107" spans="1:14" s="136" customFormat="1" outlineLevel="1" x14ac:dyDescent="0.25">
      <c r="A107" s="131"/>
      <c r="B107" s="132"/>
      <c r="C107" s="133"/>
      <c r="D107" s="103">
        <v>2024</v>
      </c>
      <c r="E107" s="134">
        <f t="shared" si="11"/>
        <v>1636.1202000000001</v>
      </c>
      <c r="F107" s="135">
        <v>1636.1202000000001</v>
      </c>
      <c r="G107" s="135">
        <v>0</v>
      </c>
      <c r="H107" s="135">
        <v>0</v>
      </c>
      <c r="I107" s="135">
        <v>0</v>
      </c>
      <c r="J107" s="56"/>
      <c r="K107" s="56"/>
      <c r="L107" s="150"/>
      <c r="M107" s="151"/>
      <c r="N107" s="151"/>
    </row>
    <row r="108" spans="1:14" s="136" customFormat="1" outlineLevel="1" x14ac:dyDescent="0.25">
      <c r="A108" s="131"/>
      <c r="B108" s="132"/>
      <c r="C108" s="133"/>
      <c r="D108" s="103">
        <v>2025</v>
      </c>
      <c r="E108" s="134">
        <f t="shared" si="11"/>
        <v>0</v>
      </c>
      <c r="F108" s="135">
        <v>0</v>
      </c>
      <c r="G108" s="135">
        <v>0</v>
      </c>
      <c r="H108" s="135">
        <v>0</v>
      </c>
      <c r="I108" s="135">
        <v>0</v>
      </c>
      <c r="J108" s="56"/>
      <c r="K108" s="56"/>
      <c r="L108" s="150"/>
      <c r="M108" s="151"/>
      <c r="N108" s="151"/>
    </row>
    <row r="109" spans="1:14" s="136" customFormat="1" ht="18" customHeight="1" outlineLevel="1" x14ac:dyDescent="0.25">
      <c r="A109" s="131" t="s">
        <v>113</v>
      </c>
      <c r="B109" s="132" t="s">
        <v>114</v>
      </c>
      <c r="C109" s="133" t="s">
        <v>103</v>
      </c>
      <c r="D109" s="103" t="s">
        <v>9</v>
      </c>
      <c r="E109" s="134">
        <f t="shared" si="11"/>
        <v>10000</v>
      </c>
      <c r="F109" s="134">
        <f>SUM(F110:F114)</f>
        <v>10000</v>
      </c>
      <c r="G109" s="134">
        <f>SUM(G110:G114)</f>
        <v>0</v>
      </c>
      <c r="H109" s="134">
        <f>SUM(H110:H114)</f>
        <v>0</v>
      </c>
      <c r="I109" s="134">
        <f>SUM(I110:I114)</f>
        <v>0</v>
      </c>
      <c r="J109" s="56" t="s">
        <v>115</v>
      </c>
      <c r="K109" s="56" t="s">
        <v>116</v>
      </c>
    </row>
    <row r="110" spans="1:14" s="136" customFormat="1" ht="18" customHeight="1" outlineLevel="1" x14ac:dyDescent="0.25">
      <c r="A110" s="131"/>
      <c r="B110" s="132"/>
      <c r="C110" s="133"/>
      <c r="D110" s="103">
        <v>2021</v>
      </c>
      <c r="E110" s="134">
        <f t="shared" si="11"/>
        <v>4000</v>
      </c>
      <c r="F110" s="135">
        <v>4000</v>
      </c>
      <c r="G110" s="135">
        <v>0</v>
      </c>
      <c r="H110" s="135">
        <v>0</v>
      </c>
      <c r="I110" s="135">
        <v>0</v>
      </c>
      <c r="J110" s="56"/>
      <c r="K110" s="56"/>
    </row>
    <row r="111" spans="1:14" s="136" customFormat="1" ht="18" customHeight="1" outlineLevel="1" x14ac:dyDescent="0.25">
      <c r="A111" s="131"/>
      <c r="B111" s="132"/>
      <c r="C111" s="133"/>
      <c r="D111" s="103">
        <v>2022</v>
      </c>
      <c r="E111" s="134">
        <f t="shared" si="11"/>
        <v>2000</v>
      </c>
      <c r="F111" s="135">
        <v>2000</v>
      </c>
      <c r="G111" s="135">
        <v>0</v>
      </c>
      <c r="H111" s="135">
        <v>0</v>
      </c>
      <c r="I111" s="135">
        <v>0</v>
      </c>
      <c r="J111" s="56"/>
      <c r="K111" s="56"/>
    </row>
    <row r="112" spans="1:14" s="136" customFormat="1" ht="18" customHeight="1" outlineLevel="1" x14ac:dyDescent="0.25">
      <c r="A112" s="131"/>
      <c r="B112" s="132"/>
      <c r="C112" s="133"/>
      <c r="D112" s="103">
        <v>2023</v>
      </c>
      <c r="E112" s="134">
        <f t="shared" si="11"/>
        <v>2000</v>
      </c>
      <c r="F112" s="135">
        <v>2000</v>
      </c>
      <c r="G112" s="135">
        <v>0</v>
      </c>
      <c r="H112" s="135">
        <v>0</v>
      </c>
      <c r="I112" s="135">
        <v>0</v>
      </c>
      <c r="J112" s="56"/>
      <c r="K112" s="56"/>
    </row>
    <row r="113" spans="1:14" s="136" customFormat="1" ht="18" customHeight="1" outlineLevel="1" x14ac:dyDescent="0.25">
      <c r="A113" s="131"/>
      <c r="B113" s="132"/>
      <c r="C113" s="133"/>
      <c r="D113" s="103">
        <v>2024</v>
      </c>
      <c r="E113" s="134">
        <f t="shared" si="11"/>
        <v>2000</v>
      </c>
      <c r="F113" s="135">
        <v>2000</v>
      </c>
      <c r="G113" s="135">
        <v>0</v>
      </c>
      <c r="H113" s="135">
        <v>0</v>
      </c>
      <c r="I113" s="135">
        <v>0</v>
      </c>
      <c r="J113" s="56"/>
      <c r="K113" s="56"/>
      <c r="L113" s="152"/>
    </row>
    <row r="114" spans="1:14" s="136" customFormat="1" ht="18" customHeight="1" outlineLevel="1" x14ac:dyDescent="0.25">
      <c r="A114" s="131"/>
      <c r="B114" s="132"/>
      <c r="C114" s="133"/>
      <c r="D114" s="103">
        <v>2025</v>
      </c>
      <c r="E114" s="134">
        <f t="shared" si="11"/>
        <v>0</v>
      </c>
      <c r="F114" s="135">
        <v>0</v>
      </c>
      <c r="G114" s="135">
        <v>0</v>
      </c>
      <c r="H114" s="135">
        <v>0</v>
      </c>
      <c r="I114" s="135">
        <v>0</v>
      </c>
      <c r="J114" s="56"/>
      <c r="K114" s="56"/>
    </row>
    <row r="115" spans="1:14" s="136" customFormat="1" ht="13.5" customHeight="1" outlineLevel="1" x14ac:dyDescent="0.25">
      <c r="A115" s="148" t="s">
        <v>117</v>
      </c>
      <c r="B115" s="153" t="s">
        <v>107</v>
      </c>
      <c r="C115" s="31" t="s">
        <v>103</v>
      </c>
      <c r="D115" s="11" t="s">
        <v>9</v>
      </c>
      <c r="E115" s="115">
        <f>SUM(F115:I115)</f>
        <v>21276.595740000001</v>
      </c>
      <c r="F115" s="115">
        <f>SUM(F116:F120)</f>
        <v>1276.59574</v>
      </c>
      <c r="G115" s="115">
        <f>SUM(G116:G120)</f>
        <v>20000</v>
      </c>
      <c r="H115" s="115">
        <f>SUM(H116:H120)</f>
        <v>0</v>
      </c>
      <c r="I115" s="115">
        <f>SUM(I116:I120)</f>
        <v>0</v>
      </c>
      <c r="J115" s="32" t="s">
        <v>118</v>
      </c>
      <c r="K115" s="32" t="s">
        <v>116</v>
      </c>
    </row>
    <row r="116" spans="1:14" s="136" customFormat="1" ht="13.5" customHeight="1" outlineLevel="1" x14ac:dyDescent="0.25">
      <c r="A116" s="148"/>
      <c r="B116" s="153"/>
      <c r="C116" s="31"/>
      <c r="D116" s="11">
        <v>2021</v>
      </c>
      <c r="E116" s="115">
        <f>SUM(F116:I116)</f>
        <v>21276.595740000001</v>
      </c>
      <c r="F116" s="116">
        <v>1276.59574</v>
      </c>
      <c r="G116" s="116">
        <v>20000</v>
      </c>
      <c r="H116" s="116">
        <v>0</v>
      </c>
      <c r="I116" s="116">
        <v>0</v>
      </c>
      <c r="J116" s="32"/>
      <c r="K116" s="32"/>
    </row>
    <row r="117" spans="1:14" s="136" customFormat="1" ht="13.5" customHeight="1" outlineLevel="1" x14ac:dyDescent="0.25">
      <c r="A117" s="148"/>
      <c r="B117" s="153"/>
      <c r="C117" s="31"/>
      <c r="D117" s="11">
        <v>2022</v>
      </c>
      <c r="E117" s="115">
        <v>0</v>
      </c>
      <c r="F117" s="116">
        <v>0</v>
      </c>
      <c r="G117" s="116">
        <v>0</v>
      </c>
      <c r="H117" s="116">
        <v>0</v>
      </c>
      <c r="I117" s="116">
        <v>0</v>
      </c>
      <c r="J117" s="32"/>
      <c r="K117" s="32"/>
    </row>
    <row r="118" spans="1:14" s="136" customFormat="1" ht="13.5" customHeight="1" outlineLevel="1" x14ac:dyDescent="0.25">
      <c r="A118" s="148"/>
      <c r="B118" s="153"/>
      <c r="C118" s="31"/>
      <c r="D118" s="11">
        <v>2023</v>
      </c>
      <c r="E118" s="115">
        <v>0</v>
      </c>
      <c r="F118" s="116">
        <v>0</v>
      </c>
      <c r="G118" s="116">
        <v>0</v>
      </c>
      <c r="H118" s="116">
        <v>0</v>
      </c>
      <c r="I118" s="116">
        <v>0</v>
      </c>
      <c r="J118" s="32"/>
      <c r="K118" s="32"/>
    </row>
    <row r="119" spans="1:14" s="136" customFormat="1" ht="13.5" customHeight="1" outlineLevel="1" x14ac:dyDescent="0.25">
      <c r="A119" s="148"/>
      <c r="B119" s="153"/>
      <c r="C119" s="31"/>
      <c r="D119" s="11">
        <v>2024</v>
      </c>
      <c r="E119" s="115">
        <v>0</v>
      </c>
      <c r="F119" s="116">
        <v>0</v>
      </c>
      <c r="G119" s="116">
        <v>0</v>
      </c>
      <c r="H119" s="116">
        <v>0</v>
      </c>
      <c r="I119" s="116">
        <v>0</v>
      </c>
      <c r="J119" s="32"/>
      <c r="K119" s="32"/>
    </row>
    <row r="120" spans="1:14" s="136" customFormat="1" ht="13.5" customHeight="1" outlineLevel="1" x14ac:dyDescent="0.25">
      <c r="A120" s="148"/>
      <c r="B120" s="153"/>
      <c r="C120" s="31"/>
      <c r="D120" s="11">
        <v>2025</v>
      </c>
      <c r="E120" s="115">
        <f>SUM(F120:I120)</f>
        <v>0</v>
      </c>
      <c r="F120" s="116">
        <v>0</v>
      </c>
      <c r="G120" s="116">
        <v>0</v>
      </c>
      <c r="H120" s="116">
        <v>0</v>
      </c>
      <c r="I120" s="116">
        <v>0</v>
      </c>
      <c r="J120" s="32"/>
      <c r="K120" s="32"/>
    </row>
    <row r="121" spans="1:14" s="147" customFormat="1" ht="15" customHeight="1" x14ac:dyDescent="0.25">
      <c r="A121" s="61" t="s">
        <v>119</v>
      </c>
      <c r="B121" s="62" t="s">
        <v>120</v>
      </c>
      <c r="C121" s="63" t="s">
        <v>62</v>
      </c>
      <c r="D121" s="64" t="s">
        <v>9</v>
      </c>
      <c r="E121" s="65">
        <f t="shared" ref="E121:E164" si="12">SUM(F121:I121)</f>
        <v>3810972.2388499998</v>
      </c>
      <c r="F121" s="65">
        <f>SUM(F122:F126)</f>
        <v>3732319.5386399999</v>
      </c>
      <c r="G121" s="65">
        <f>SUM(G122:G126)</f>
        <v>65335</v>
      </c>
      <c r="H121" s="65">
        <f>SUM(H122:H126)</f>
        <v>13317.700210000001</v>
      </c>
      <c r="I121" s="65">
        <f>SUM(I122:I126)</f>
        <v>0</v>
      </c>
      <c r="J121" s="66"/>
      <c r="K121" s="66" t="s">
        <v>105</v>
      </c>
      <c r="L121" s="154"/>
      <c r="M121" s="155"/>
      <c r="N121" s="155"/>
    </row>
    <row r="122" spans="1:14" s="147" customFormat="1" x14ac:dyDescent="0.25">
      <c r="A122" s="61"/>
      <c r="B122" s="62"/>
      <c r="C122" s="63"/>
      <c r="D122" s="64">
        <v>2021</v>
      </c>
      <c r="E122" s="65">
        <f t="shared" si="12"/>
        <v>900957.62559000007</v>
      </c>
      <c r="F122" s="65">
        <f t="shared" ref="F122:I126" si="13">F128+F188+F206</f>
        <v>857093.92538000003</v>
      </c>
      <c r="G122" s="65">
        <f t="shared" si="13"/>
        <v>30546</v>
      </c>
      <c r="H122" s="65">
        <f t="shared" si="13"/>
        <v>13317.700210000001</v>
      </c>
      <c r="I122" s="65">
        <f t="shared" si="13"/>
        <v>0</v>
      </c>
      <c r="J122" s="66"/>
      <c r="K122" s="66"/>
      <c r="L122" s="154"/>
      <c r="M122" s="155"/>
      <c r="N122" s="155"/>
    </row>
    <row r="123" spans="1:14" x14ac:dyDescent="0.25">
      <c r="A123" s="61"/>
      <c r="B123" s="62"/>
      <c r="C123" s="63"/>
      <c r="D123" s="64">
        <v>2022</v>
      </c>
      <c r="E123" s="65">
        <f>SUM(F123:I123)</f>
        <v>677144.84193</v>
      </c>
      <c r="F123" s="65">
        <f t="shared" si="13"/>
        <v>660155.44192999997</v>
      </c>
      <c r="G123" s="65">
        <f t="shared" si="13"/>
        <v>16989.400000000001</v>
      </c>
      <c r="H123" s="65">
        <f t="shared" si="13"/>
        <v>0</v>
      </c>
      <c r="I123" s="65">
        <f t="shared" si="13"/>
        <v>0</v>
      </c>
      <c r="J123" s="66"/>
      <c r="K123" s="66"/>
      <c r="L123" s="154"/>
      <c r="M123" s="155"/>
      <c r="N123" s="155"/>
    </row>
    <row r="124" spans="1:14" x14ac:dyDescent="0.25">
      <c r="A124" s="61"/>
      <c r="B124" s="62"/>
      <c r="C124" s="63"/>
      <c r="D124" s="64">
        <v>2023</v>
      </c>
      <c r="E124" s="65">
        <f t="shared" si="12"/>
        <v>757119.03292999999</v>
      </c>
      <c r="F124" s="65">
        <f t="shared" si="13"/>
        <v>739319.43293000001</v>
      </c>
      <c r="G124" s="65">
        <f t="shared" si="13"/>
        <v>17799.599999999999</v>
      </c>
      <c r="H124" s="65">
        <f t="shared" si="13"/>
        <v>0</v>
      </c>
      <c r="I124" s="65">
        <f t="shared" si="13"/>
        <v>0</v>
      </c>
      <c r="J124" s="66"/>
      <c r="K124" s="66"/>
      <c r="L124" s="154"/>
      <c r="M124" s="155"/>
      <c r="N124" s="155"/>
    </row>
    <row r="125" spans="1:14" x14ac:dyDescent="0.25">
      <c r="A125" s="61"/>
      <c r="B125" s="62"/>
      <c r="C125" s="63"/>
      <c r="D125" s="64">
        <v>2024</v>
      </c>
      <c r="E125" s="65">
        <f t="shared" si="12"/>
        <v>739221.28540000005</v>
      </c>
      <c r="F125" s="65">
        <f t="shared" si="13"/>
        <v>739221.28540000005</v>
      </c>
      <c r="G125" s="65">
        <f t="shared" si="13"/>
        <v>0</v>
      </c>
      <c r="H125" s="65">
        <f t="shared" si="13"/>
        <v>0</v>
      </c>
      <c r="I125" s="65">
        <f t="shared" si="13"/>
        <v>0</v>
      </c>
      <c r="J125" s="66"/>
      <c r="K125" s="66"/>
      <c r="L125" s="154"/>
      <c r="M125" s="155"/>
      <c r="N125" s="155"/>
    </row>
    <row r="126" spans="1:14" x14ac:dyDescent="0.25">
      <c r="A126" s="61"/>
      <c r="B126" s="62"/>
      <c r="C126" s="63"/>
      <c r="D126" s="64">
        <v>2025</v>
      </c>
      <c r="E126" s="65">
        <f t="shared" si="12"/>
        <v>736529.45299999998</v>
      </c>
      <c r="F126" s="65">
        <f t="shared" si="13"/>
        <v>736529.45299999998</v>
      </c>
      <c r="G126" s="65">
        <f t="shared" si="13"/>
        <v>0</v>
      </c>
      <c r="H126" s="65">
        <f t="shared" si="13"/>
        <v>0</v>
      </c>
      <c r="I126" s="65">
        <f>I132+I192+I210</f>
        <v>0</v>
      </c>
      <c r="J126" s="66"/>
      <c r="K126" s="66"/>
      <c r="L126" s="154"/>
      <c r="M126" s="155"/>
      <c r="N126" s="155"/>
    </row>
    <row r="127" spans="1:14" ht="13.5" customHeight="1" outlineLevel="1" x14ac:dyDescent="0.25">
      <c r="A127" s="143" t="s">
        <v>121</v>
      </c>
      <c r="B127" s="156" t="s">
        <v>122</v>
      </c>
      <c r="C127" s="145" t="s">
        <v>62</v>
      </c>
      <c r="D127" s="87" t="s">
        <v>9</v>
      </c>
      <c r="E127" s="88">
        <f t="shared" si="12"/>
        <v>3679188.1416999996</v>
      </c>
      <c r="F127" s="88">
        <f>SUM(F128:F132)</f>
        <v>3679188.1416999996</v>
      </c>
      <c r="G127" s="88">
        <f>SUM(G128:G132)</f>
        <v>0</v>
      </c>
      <c r="H127" s="88">
        <f>SUM(H128:H132)</f>
        <v>0</v>
      </c>
      <c r="I127" s="88">
        <f>SUM(I128:I132)</f>
        <v>0</v>
      </c>
      <c r="J127" s="146" t="s">
        <v>123</v>
      </c>
      <c r="K127" s="146" t="s">
        <v>70</v>
      </c>
      <c r="L127" s="157"/>
      <c r="M127" s="158"/>
      <c r="N127" s="158"/>
    </row>
    <row r="128" spans="1:14" ht="13.5" customHeight="1" outlineLevel="1" x14ac:dyDescent="0.25">
      <c r="A128" s="143"/>
      <c r="B128" s="156"/>
      <c r="C128" s="145"/>
      <c r="D128" s="87">
        <v>2021</v>
      </c>
      <c r="E128" s="88">
        <f t="shared" si="12"/>
        <v>812182.60270000005</v>
      </c>
      <c r="F128" s="88">
        <f>F134+F140+F146+F152+F158+F164++F170+F176+F182</f>
        <v>812182.60270000005</v>
      </c>
      <c r="G128" s="88">
        <f t="shared" ref="F128:J132" si="14">G134+G140+G146+G152+G158+G164++G170+G176+G182</f>
        <v>0</v>
      </c>
      <c r="H128" s="88">
        <f t="shared" si="14"/>
        <v>0</v>
      </c>
      <c r="I128" s="88">
        <f t="shared" si="14"/>
        <v>0</v>
      </c>
      <c r="J128" s="146"/>
      <c r="K128" s="146"/>
      <c r="L128" s="157"/>
      <c r="M128" s="158"/>
      <c r="N128" s="158"/>
    </row>
    <row r="129" spans="1:14" ht="13.5" customHeight="1" outlineLevel="1" x14ac:dyDescent="0.25">
      <c r="A129" s="143"/>
      <c r="B129" s="156"/>
      <c r="C129" s="145"/>
      <c r="D129" s="87">
        <v>2022</v>
      </c>
      <c r="E129" s="88">
        <f t="shared" si="12"/>
        <v>657417.17700000003</v>
      </c>
      <c r="F129" s="88">
        <f t="shared" si="14"/>
        <v>657417.17700000003</v>
      </c>
      <c r="G129" s="88">
        <f t="shared" si="14"/>
        <v>0</v>
      </c>
      <c r="H129" s="88">
        <f t="shared" si="14"/>
        <v>0</v>
      </c>
      <c r="I129" s="88">
        <f t="shared" si="14"/>
        <v>0</v>
      </c>
      <c r="J129" s="146"/>
      <c r="K129" s="146"/>
      <c r="L129" s="157"/>
      <c r="M129" s="158"/>
      <c r="N129" s="158"/>
    </row>
    <row r="130" spans="1:14" ht="13.5" customHeight="1" outlineLevel="1" x14ac:dyDescent="0.25">
      <c r="A130" s="143"/>
      <c r="B130" s="156"/>
      <c r="C130" s="145"/>
      <c r="D130" s="87">
        <v>2023</v>
      </c>
      <c r="E130" s="88">
        <f t="shared" si="12"/>
        <v>736529.45299999998</v>
      </c>
      <c r="F130" s="88">
        <f t="shared" si="14"/>
        <v>736529.45299999998</v>
      </c>
      <c r="G130" s="88">
        <f t="shared" si="14"/>
        <v>0</v>
      </c>
      <c r="H130" s="88">
        <f t="shared" si="14"/>
        <v>0</v>
      </c>
      <c r="I130" s="88">
        <f t="shared" si="14"/>
        <v>0</v>
      </c>
      <c r="J130" s="146"/>
      <c r="K130" s="146"/>
      <c r="L130" s="157"/>
      <c r="M130" s="158"/>
      <c r="N130" s="158"/>
    </row>
    <row r="131" spans="1:14" ht="13.5" customHeight="1" outlineLevel="1" x14ac:dyDescent="0.25">
      <c r="A131" s="143"/>
      <c r="B131" s="156"/>
      <c r="C131" s="145"/>
      <c r="D131" s="87">
        <v>2024</v>
      </c>
      <c r="E131" s="88">
        <f t="shared" si="12"/>
        <v>736529.45600000001</v>
      </c>
      <c r="F131" s="88">
        <f t="shared" si="14"/>
        <v>736529.45600000001</v>
      </c>
      <c r="G131" s="88">
        <f t="shared" si="14"/>
        <v>0</v>
      </c>
      <c r="H131" s="88">
        <f t="shared" si="14"/>
        <v>0</v>
      </c>
      <c r="I131" s="88">
        <f t="shared" si="14"/>
        <v>0</v>
      </c>
      <c r="J131" s="146"/>
      <c r="K131" s="146"/>
      <c r="L131" s="157"/>
      <c r="M131" s="158"/>
      <c r="N131" s="158"/>
    </row>
    <row r="132" spans="1:14" ht="13.5" customHeight="1" outlineLevel="1" x14ac:dyDescent="0.25">
      <c r="A132" s="143"/>
      <c r="B132" s="156"/>
      <c r="C132" s="145"/>
      <c r="D132" s="87">
        <v>2025</v>
      </c>
      <c r="E132" s="88">
        <f t="shared" si="12"/>
        <v>736529.45299999998</v>
      </c>
      <c r="F132" s="88">
        <f t="shared" si="14"/>
        <v>736529.45299999998</v>
      </c>
      <c r="G132" s="88">
        <f t="shared" si="14"/>
        <v>0</v>
      </c>
      <c r="H132" s="88">
        <f t="shared" si="14"/>
        <v>0</v>
      </c>
      <c r="I132" s="88">
        <f>I138+I144+I150+I156+I162+I168++I174+I180+I186</f>
        <v>0</v>
      </c>
      <c r="J132" s="146"/>
      <c r="K132" s="146"/>
      <c r="L132" s="157"/>
      <c r="M132" s="158"/>
      <c r="N132" s="158"/>
    </row>
    <row r="133" spans="1:14" ht="13.5" customHeight="1" outlineLevel="1" x14ac:dyDescent="0.25">
      <c r="A133" s="148" t="s">
        <v>124</v>
      </c>
      <c r="B133" s="153" t="s">
        <v>125</v>
      </c>
      <c r="C133" s="31" t="s">
        <v>62</v>
      </c>
      <c r="D133" s="11" t="s">
        <v>9</v>
      </c>
      <c r="E133" s="115">
        <f t="shared" si="12"/>
        <v>10533.2857</v>
      </c>
      <c r="F133" s="115">
        <f>SUM(F134:F138)</f>
        <v>10533.2857</v>
      </c>
      <c r="G133" s="115">
        <f>SUM(G134:G138)</f>
        <v>0</v>
      </c>
      <c r="H133" s="115">
        <f>SUM(H134:H138)</f>
        <v>0</v>
      </c>
      <c r="I133" s="115">
        <f>SUM(I134:I138)</f>
        <v>0</v>
      </c>
      <c r="J133" s="32" t="s">
        <v>126</v>
      </c>
      <c r="K133" s="32" t="s">
        <v>65</v>
      </c>
      <c r="L133" s="157"/>
      <c r="M133" s="159"/>
      <c r="N133" s="159"/>
    </row>
    <row r="134" spans="1:14" ht="13.5" customHeight="1" outlineLevel="1" x14ac:dyDescent="0.25">
      <c r="A134" s="148"/>
      <c r="B134" s="153"/>
      <c r="C134" s="31"/>
      <c r="D134" s="11">
        <v>2021</v>
      </c>
      <c r="E134" s="115">
        <f t="shared" si="12"/>
        <v>2106.6577000000002</v>
      </c>
      <c r="F134" s="116">
        <f>2106.6577</f>
        <v>2106.6577000000002</v>
      </c>
      <c r="G134" s="116">
        <v>0</v>
      </c>
      <c r="H134" s="116">
        <v>0</v>
      </c>
      <c r="I134" s="116">
        <v>0</v>
      </c>
      <c r="J134" s="32"/>
      <c r="K134" s="32"/>
      <c r="L134" s="157"/>
      <c r="M134" s="159"/>
      <c r="N134" s="159"/>
    </row>
    <row r="135" spans="1:14" ht="13.5" customHeight="1" outlineLevel="1" x14ac:dyDescent="0.25">
      <c r="A135" s="148"/>
      <c r="B135" s="153"/>
      <c r="C135" s="31"/>
      <c r="D135" s="11">
        <v>2022</v>
      </c>
      <c r="E135" s="115">
        <f t="shared" si="12"/>
        <v>2106.6570000000002</v>
      </c>
      <c r="F135" s="116">
        <v>2106.6570000000002</v>
      </c>
      <c r="G135" s="116">
        <v>0</v>
      </c>
      <c r="H135" s="116">
        <v>0</v>
      </c>
      <c r="I135" s="116">
        <v>0</v>
      </c>
      <c r="J135" s="32"/>
      <c r="K135" s="32"/>
      <c r="L135" s="157"/>
      <c r="M135" s="159"/>
      <c r="N135" s="159"/>
    </row>
    <row r="136" spans="1:14" ht="13.5" customHeight="1" outlineLevel="1" x14ac:dyDescent="0.25">
      <c r="A136" s="148"/>
      <c r="B136" s="153"/>
      <c r="C136" s="31"/>
      <c r="D136" s="11">
        <v>2023</v>
      </c>
      <c r="E136" s="115">
        <f t="shared" si="12"/>
        <v>2106.6570000000002</v>
      </c>
      <c r="F136" s="116">
        <v>2106.6570000000002</v>
      </c>
      <c r="G136" s="116">
        <v>0</v>
      </c>
      <c r="H136" s="116">
        <v>0</v>
      </c>
      <c r="I136" s="116">
        <v>0</v>
      </c>
      <c r="J136" s="32"/>
      <c r="K136" s="32"/>
      <c r="L136" s="157"/>
      <c r="M136" s="159"/>
      <c r="N136" s="159"/>
    </row>
    <row r="137" spans="1:14" ht="13.5" customHeight="1" outlineLevel="1" x14ac:dyDescent="0.25">
      <c r="A137" s="148"/>
      <c r="B137" s="153"/>
      <c r="C137" s="31"/>
      <c r="D137" s="11">
        <v>2024</v>
      </c>
      <c r="E137" s="115">
        <f t="shared" si="12"/>
        <v>2106.6570000000002</v>
      </c>
      <c r="F137" s="116">
        <v>2106.6570000000002</v>
      </c>
      <c r="G137" s="116">
        <v>0</v>
      </c>
      <c r="H137" s="116">
        <v>0</v>
      </c>
      <c r="I137" s="116">
        <v>0</v>
      </c>
      <c r="J137" s="32"/>
      <c r="K137" s="32"/>
      <c r="L137" s="157"/>
      <c r="M137" s="159"/>
      <c r="N137" s="159"/>
    </row>
    <row r="138" spans="1:14" ht="13.5" customHeight="1" outlineLevel="1" x14ac:dyDescent="0.25">
      <c r="A138" s="148"/>
      <c r="B138" s="153"/>
      <c r="C138" s="31"/>
      <c r="D138" s="11">
        <v>2025</v>
      </c>
      <c r="E138" s="115">
        <f t="shared" si="12"/>
        <v>2106.6570000000002</v>
      </c>
      <c r="F138" s="116">
        <v>2106.6570000000002</v>
      </c>
      <c r="G138" s="116">
        <f>+G144+G150+G156+G180</f>
        <v>0</v>
      </c>
      <c r="H138" s="116">
        <v>0</v>
      </c>
      <c r="I138" s="116">
        <v>0</v>
      </c>
      <c r="J138" s="32"/>
      <c r="K138" s="32"/>
      <c r="L138" s="157"/>
      <c r="M138" s="159"/>
      <c r="N138" s="159"/>
    </row>
    <row r="139" spans="1:14" ht="13.5" customHeight="1" outlineLevel="1" x14ac:dyDescent="0.25">
      <c r="A139" s="131" t="s">
        <v>127</v>
      </c>
      <c r="B139" s="132" t="s">
        <v>128</v>
      </c>
      <c r="C139" s="133" t="s">
        <v>62</v>
      </c>
      <c r="D139" s="103" t="s">
        <v>9</v>
      </c>
      <c r="E139" s="134">
        <f t="shared" si="12"/>
        <v>4792</v>
      </c>
      <c r="F139" s="134">
        <f>SUM(F140:F144)</f>
        <v>4792</v>
      </c>
      <c r="G139" s="134">
        <f>SUM(G140:G144)</f>
        <v>0</v>
      </c>
      <c r="H139" s="134">
        <f>SUM(H140:H144)</f>
        <v>0</v>
      </c>
      <c r="I139" s="134">
        <f>SUM(I140:I144)</f>
        <v>0</v>
      </c>
      <c r="J139" s="56" t="s">
        <v>129</v>
      </c>
      <c r="K139" s="56" t="s">
        <v>65</v>
      </c>
    </row>
    <row r="140" spans="1:14" ht="13.5" customHeight="1" outlineLevel="1" x14ac:dyDescent="0.25">
      <c r="A140" s="131"/>
      <c r="B140" s="132"/>
      <c r="C140" s="133"/>
      <c r="D140" s="103">
        <v>2021</v>
      </c>
      <c r="E140" s="134">
        <f t="shared" si="12"/>
        <v>456</v>
      </c>
      <c r="F140" s="134">
        <v>456</v>
      </c>
      <c r="G140" s="135">
        <v>0</v>
      </c>
      <c r="H140" s="135">
        <v>0</v>
      </c>
      <c r="I140" s="135">
        <v>0</v>
      </c>
      <c r="J140" s="56"/>
      <c r="K140" s="56"/>
    </row>
    <row r="141" spans="1:14" ht="13.5" customHeight="1" outlineLevel="1" x14ac:dyDescent="0.25">
      <c r="A141" s="131"/>
      <c r="B141" s="132"/>
      <c r="C141" s="133"/>
      <c r="D141" s="103">
        <v>2022</v>
      </c>
      <c r="E141" s="134">
        <f t="shared" si="12"/>
        <v>1084</v>
      </c>
      <c r="F141" s="134">
        <v>1084</v>
      </c>
      <c r="G141" s="135">
        <v>0</v>
      </c>
      <c r="H141" s="135">
        <v>0</v>
      </c>
      <c r="I141" s="135">
        <v>0</v>
      </c>
      <c r="J141" s="56"/>
      <c r="K141" s="56"/>
    </row>
    <row r="142" spans="1:14" ht="13.5" customHeight="1" outlineLevel="1" x14ac:dyDescent="0.25">
      <c r="A142" s="131"/>
      <c r="B142" s="132"/>
      <c r="C142" s="133"/>
      <c r="D142" s="103">
        <v>2023</v>
      </c>
      <c r="E142" s="134">
        <f t="shared" si="12"/>
        <v>1084</v>
      </c>
      <c r="F142" s="134">
        <v>1084</v>
      </c>
      <c r="G142" s="135">
        <v>0</v>
      </c>
      <c r="H142" s="135">
        <v>0</v>
      </c>
      <c r="I142" s="135">
        <v>0</v>
      </c>
      <c r="J142" s="56"/>
      <c r="K142" s="56"/>
    </row>
    <row r="143" spans="1:14" ht="13.5" customHeight="1" outlineLevel="1" x14ac:dyDescent="0.25">
      <c r="A143" s="131"/>
      <c r="B143" s="132"/>
      <c r="C143" s="133"/>
      <c r="D143" s="103">
        <v>2024</v>
      </c>
      <c r="E143" s="134">
        <f t="shared" si="12"/>
        <v>1084</v>
      </c>
      <c r="F143" s="134">
        <v>1084</v>
      </c>
      <c r="G143" s="135">
        <v>0</v>
      </c>
      <c r="H143" s="135">
        <v>0</v>
      </c>
      <c r="I143" s="135">
        <v>0</v>
      </c>
      <c r="J143" s="56"/>
      <c r="K143" s="56"/>
    </row>
    <row r="144" spans="1:14" ht="13.5" customHeight="1" outlineLevel="1" x14ac:dyDescent="0.25">
      <c r="A144" s="131"/>
      <c r="B144" s="132"/>
      <c r="C144" s="133"/>
      <c r="D144" s="103">
        <v>2025</v>
      </c>
      <c r="E144" s="134">
        <f t="shared" si="12"/>
        <v>1084</v>
      </c>
      <c r="F144" s="134">
        <v>1084</v>
      </c>
      <c r="G144" s="135">
        <v>0</v>
      </c>
      <c r="H144" s="135">
        <v>0</v>
      </c>
      <c r="I144" s="135">
        <v>0</v>
      </c>
      <c r="J144" s="56"/>
      <c r="K144" s="56"/>
    </row>
    <row r="145" spans="1:256" ht="13.5" customHeight="1" outlineLevel="1" x14ac:dyDescent="0.25">
      <c r="A145" s="100" t="s">
        <v>130</v>
      </c>
      <c r="B145" s="101" t="s">
        <v>131</v>
      </c>
      <c r="C145" s="133" t="s">
        <v>62</v>
      </c>
      <c r="D145" s="103" t="s">
        <v>9</v>
      </c>
      <c r="E145" s="134">
        <f t="shared" si="12"/>
        <v>156.04999999999998</v>
      </c>
      <c r="F145" s="134">
        <f>SUM(F146:F150)</f>
        <v>156.04999999999998</v>
      </c>
      <c r="G145" s="134">
        <f>SUM(G146:G150)</f>
        <v>0</v>
      </c>
      <c r="H145" s="134">
        <f>SUM(H146:H150)</f>
        <v>0</v>
      </c>
      <c r="I145" s="134">
        <f>SUM(I146:I150)</f>
        <v>0</v>
      </c>
      <c r="J145" s="105" t="s">
        <v>132</v>
      </c>
      <c r="K145" s="160" t="s">
        <v>133</v>
      </c>
    </row>
    <row r="146" spans="1:256" ht="13.5" customHeight="1" outlineLevel="1" x14ac:dyDescent="0.25">
      <c r="A146" s="108"/>
      <c r="B146" s="109"/>
      <c r="C146" s="133"/>
      <c r="D146" s="103">
        <v>2021</v>
      </c>
      <c r="E146" s="134">
        <f t="shared" si="12"/>
        <v>27.77</v>
      </c>
      <c r="F146" s="134">
        <f>27770/1000</f>
        <v>27.77</v>
      </c>
      <c r="G146" s="135">
        <v>0</v>
      </c>
      <c r="H146" s="135">
        <v>0</v>
      </c>
      <c r="I146" s="135">
        <v>0</v>
      </c>
      <c r="J146" s="111"/>
      <c r="K146" s="161"/>
    </row>
    <row r="147" spans="1:256" ht="13.5" customHeight="1" outlineLevel="1" x14ac:dyDescent="0.25">
      <c r="A147" s="108"/>
      <c r="B147" s="109"/>
      <c r="C147" s="133"/>
      <c r="D147" s="103">
        <v>2022</v>
      </c>
      <c r="E147" s="134">
        <f t="shared" si="12"/>
        <v>32.07</v>
      </c>
      <c r="F147" s="134">
        <v>32.07</v>
      </c>
      <c r="G147" s="135">
        <v>0</v>
      </c>
      <c r="H147" s="135">
        <v>0</v>
      </c>
      <c r="I147" s="135">
        <v>0</v>
      </c>
      <c r="J147" s="111"/>
      <c r="K147" s="161"/>
    </row>
    <row r="148" spans="1:256" ht="13.5" customHeight="1" outlineLevel="1" x14ac:dyDescent="0.25">
      <c r="A148" s="108"/>
      <c r="B148" s="109"/>
      <c r="C148" s="133"/>
      <c r="D148" s="103">
        <v>2023</v>
      </c>
      <c r="E148" s="134">
        <f t="shared" si="12"/>
        <v>32.07</v>
      </c>
      <c r="F148" s="134">
        <v>32.07</v>
      </c>
      <c r="G148" s="135">
        <v>0</v>
      </c>
      <c r="H148" s="135">
        <v>0</v>
      </c>
      <c r="I148" s="135">
        <v>0</v>
      </c>
      <c r="J148" s="111"/>
      <c r="K148" s="161"/>
    </row>
    <row r="149" spans="1:256" ht="13.5" customHeight="1" outlineLevel="1" x14ac:dyDescent="0.25">
      <c r="A149" s="108"/>
      <c r="B149" s="109"/>
      <c r="C149" s="133"/>
      <c r="D149" s="103">
        <v>2024</v>
      </c>
      <c r="E149" s="134">
        <f t="shared" si="12"/>
        <v>32.07</v>
      </c>
      <c r="F149" s="134">
        <v>32.07</v>
      </c>
      <c r="G149" s="135">
        <v>0</v>
      </c>
      <c r="H149" s="135">
        <v>0</v>
      </c>
      <c r="I149" s="135">
        <v>0</v>
      </c>
      <c r="J149" s="111"/>
      <c r="K149" s="161"/>
    </row>
    <row r="150" spans="1:256" ht="13.5" customHeight="1" outlineLevel="1" x14ac:dyDescent="0.25">
      <c r="A150" s="108"/>
      <c r="B150" s="109"/>
      <c r="C150" s="133"/>
      <c r="D150" s="103">
        <v>2025</v>
      </c>
      <c r="E150" s="134">
        <f t="shared" si="12"/>
        <v>32.07</v>
      </c>
      <c r="F150" s="134">
        <v>32.07</v>
      </c>
      <c r="G150" s="135">
        <v>0</v>
      </c>
      <c r="H150" s="135">
        <v>0</v>
      </c>
      <c r="I150" s="135">
        <v>0</v>
      </c>
      <c r="J150" s="53"/>
      <c r="K150" s="161"/>
    </row>
    <row r="151" spans="1:256" s="136" customFormat="1" ht="13.5" customHeight="1" outlineLevel="1" x14ac:dyDescent="0.25">
      <c r="A151" s="148" t="s">
        <v>134</v>
      </c>
      <c r="B151" s="153" t="s">
        <v>135</v>
      </c>
      <c r="C151" s="31" t="s">
        <v>62</v>
      </c>
      <c r="D151" s="11" t="s">
        <v>9</v>
      </c>
      <c r="E151" s="115">
        <f t="shared" si="12"/>
        <v>3593845.3790000002</v>
      </c>
      <c r="F151" s="115">
        <f>SUM(F152:F156)</f>
        <v>3593845.3790000002</v>
      </c>
      <c r="G151" s="115">
        <f>SUM(G152:G156)</f>
        <v>0</v>
      </c>
      <c r="H151" s="115">
        <f>SUM(H152:H156)</f>
        <v>0</v>
      </c>
      <c r="I151" s="115">
        <f>SUM(I152:I156)</f>
        <v>0</v>
      </c>
      <c r="J151" s="32" t="s">
        <v>136</v>
      </c>
      <c r="K151" s="162" t="s">
        <v>137</v>
      </c>
      <c r="L151" s="170"/>
      <c r="M151" s="170"/>
      <c r="N151" s="170"/>
      <c r="O151" s="170"/>
      <c r="P151" s="170"/>
      <c r="Q151" s="170"/>
      <c r="R151" s="170"/>
      <c r="S151" s="170"/>
      <c r="T151" s="170"/>
      <c r="U151" s="170"/>
      <c r="V151" s="170"/>
      <c r="W151" s="170"/>
      <c r="X151" s="170"/>
      <c r="Y151" s="170"/>
      <c r="Z151" s="170"/>
      <c r="AA151" s="170"/>
      <c r="AB151" s="170"/>
      <c r="AC151" s="170"/>
      <c r="AD151" s="170"/>
      <c r="AE151" s="170"/>
      <c r="AF151" s="170"/>
      <c r="AG151" s="170"/>
      <c r="AH151" s="170"/>
      <c r="AI151" s="170"/>
      <c r="AJ151" s="170"/>
      <c r="AK151" s="170"/>
      <c r="AL151" s="170"/>
      <c r="AM151" s="170"/>
      <c r="AN151" s="170"/>
      <c r="AO151" s="170"/>
      <c r="AP151" s="170"/>
      <c r="AQ151" s="170"/>
      <c r="AR151" s="170"/>
      <c r="AS151" s="170"/>
      <c r="AT151" s="170"/>
      <c r="AU151" s="170"/>
      <c r="AV151" s="170"/>
      <c r="AW151" s="170"/>
      <c r="AX151" s="170"/>
      <c r="AY151" s="170"/>
      <c r="AZ151" s="170"/>
      <c r="BA151" s="170"/>
      <c r="BB151" s="170"/>
      <c r="BC151" s="170"/>
      <c r="BD151" s="170"/>
      <c r="BE151" s="170"/>
      <c r="BF151" s="170"/>
      <c r="BG151" s="170"/>
      <c r="BH151" s="170"/>
      <c r="BI151" s="170"/>
      <c r="BJ151" s="170"/>
      <c r="BK151" s="170"/>
      <c r="BL151" s="170"/>
      <c r="BM151" s="170"/>
      <c r="BN151" s="170"/>
      <c r="BO151" s="170"/>
      <c r="BP151" s="170"/>
      <c r="BQ151" s="170"/>
      <c r="BR151" s="170"/>
      <c r="BS151" s="170"/>
      <c r="BT151" s="170"/>
      <c r="BU151" s="170"/>
      <c r="BV151" s="170"/>
      <c r="BW151" s="170"/>
      <c r="BX151" s="170"/>
      <c r="BY151" s="170"/>
      <c r="BZ151" s="170"/>
      <c r="CA151" s="170"/>
      <c r="CB151" s="170"/>
      <c r="CC151" s="170"/>
      <c r="CD151" s="170"/>
      <c r="CE151" s="170"/>
      <c r="CF151" s="170"/>
      <c r="CG151" s="170"/>
      <c r="CH151" s="170"/>
      <c r="CI151" s="170"/>
      <c r="CJ151" s="170"/>
      <c r="CK151" s="170"/>
      <c r="CL151" s="170"/>
      <c r="CM151" s="170"/>
      <c r="CN151" s="170"/>
      <c r="CO151" s="170"/>
      <c r="CP151" s="170"/>
      <c r="CQ151" s="170"/>
      <c r="CR151" s="170"/>
      <c r="CS151" s="170"/>
      <c r="CT151" s="170"/>
      <c r="CU151" s="170"/>
      <c r="CV151" s="170"/>
      <c r="CW151" s="170"/>
      <c r="CX151" s="170"/>
      <c r="CY151" s="170"/>
      <c r="CZ151" s="170"/>
      <c r="DA151" s="170"/>
      <c r="DB151" s="170"/>
      <c r="DC151" s="170"/>
      <c r="DD151" s="170"/>
      <c r="DE151" s="170"/>
      <c r="DF151" s="170"/>
      <c r="DG151" s="170"/>
      <c r="DH151" s="170"/>
      <c r="DI151" s="170"/>
      <c r="DJ151" s="170"/>
      <c r="DK151" s="170"/>
      <c r="DL151" s="170"/>
      <c r="DM151" s="170"/>
      <c r="DN151" s="170"/>
      <c r="DO151" s="170"/>
      <c r="DP151" s="170"/>
      <c r="DQ151" s="170"/>
      <c r="DR151" s="170"/>
      <c r="DS151" s="170"/>
      <c r="DT151" s="170"/>
      <c r="DU151" s="170"/>
      <c r="DV151" s="170"/>
      <c r="DW151" s="170"/>
      <c r="DX151" s="170"/>
      <c r="DY151" s="170"/>
      <c r="DZ151" s="170"/>
      <c r="EA151" s="170"/>
      <c r="EB151" s="170"/>
      <c r="EC151" s="170"/>
      <c r="ED151" s="170"/>
      <c r="EE151" s="170"/>
      <c r="EF151" s="170"/>
      <c r="EG151" s="170"/>
      <c r="EH151" s="170"/>
      <c r="EI151" s="170"/>
      <c r="EJ151" s="170"/>
      <c r="EK151" s="170"/>
      <c r="EL151" s="170"/>
      <c r="EM151" s="170"/>
      <c r="EN151" s="170"/>
      <c r="EO151" s="170"/>
      <c r="EP151" s="170"/>
      <c r="EQ151" s="170"/>
      <c r="ER151" s="170"/>
      <c r="ES151" s="170"/>
      <c r="ET151" s="170"/>
      <c r="EU151" s="170"/>
      <c r="EV151" s="170"/>
      <c r="EW151" s="170"/>
      <c r="EX151" s="170"/>
      <c r="EY151" s="170"/>
      <c r="EZ151" s="170"/>
      <c r="FA151" s="170"/>
      <c r="FB151" s="170"/>
      <c r="FC151" s="170"/>
      <c r="FD151" s="170"/>
      <c r="FE151" s="170"/>
      <c r="FF151" s="170"/>
      <c r="FG151" s="170"/>
      <c r="FH151" s="170"/>
      <c r="FI151" s="170"/>
      <c r="FJ151" s="170"/>
      <c r="FK151" s="170"/>
      <c r="FL151" s="170"/>
      <c r="FM151" s="170"/>
      <c r="FN151" s="170"/>
      <c r="FO151" s="170"/>
      <c r="FP151" s="170"/>
      <c r="FQ151" s="170"/>
      <c r="FR151" s="170"/>
      <c r="FS151" s="170"/>
      <c r="FT151" s="170"/>
      <c r="FU151" s="170"/>
      <c r="FV151" s="170"/>
      <c r="FW151" s="170"/>
      <c r="FX151" s="170"/>
      <c r="FY151" s="170"/>
      <c r="FZ151" s="170"/>
      <c r="GA151" s="170"/>
      <c r="GB151" s="170"/>
      <c r="GC151" s="170"/>
      <c r="GD151" s="170"/>
      <c r="GE151" s="170"/>
      <c r="GF151" s="170"/>
      <c r="GG151" s="170"/>
      <c r="GH151" s="170"/>
      <c r="GI151" s="170"/>
      <c r="GJ151" s="170"/>
      <c r="GK151" s="170"/>
      <c r="GL151" s="170"/>
      <c r="GM151" s="170"/>
      <c r="GN151" s="170"/>
      <c r="GO151" s="170"/>
      <c r="GP151" s="170"/>
      <c r="GQ151" s="170"/>
      <c r="GR151" s="170"/>
      <c r="GS151" s="170"/>
      <c r="GT151" s="170"/>
      <c r="GU151" s="170"/>
      <c r="GV151" s="170"/>
      <c r="GW151" s="170"/>
      <c r="GX151" s="170"/>
      <c r="GY151" s="170"/>
      <c r="GZ151" s="170"/>
      <c r="HA151" s="170"/>
      <c r="HB151" s="170"/>
      <c r="HC151" s="170"/>
      <c r="HD151" s="170"/>
      <c r="HE151" s="170"/>
      <c r="HF151" s="170"/>
      <c r="HG151" s="170"/>
      <c r="HH151" s="170"/>
      <c r="HI151" s="170"/>
      <c r="HJ151" s="170"/>
      <c r="HK151" s="170"/>
      <c r="HL151" s="170"/>
      <c r="HM151" s="170"/>
      <c r="HN151" s="170"/>
      <c r="HO151" s="170"/>
      <c r="HP151" s="170"/>
      <c r="HQ151" s="170"/>
      <c r="HR151" s="170"/>
      <c r="HS151" s="170"/>
      <c r="HT151" s="170"/>
      <c r="HU151" s="170"/>
      <c r="HV151" s="170"/>
      <c r="HW151" s="170"/>
      <c r="HX151" s="170"/>
      <c r="HY151" s="170"/>
      <c r="HZ151" s="170"/>
      <c r="IA151" s="170"/>
      <c r="IB151" s="170"/>
      <c r="IC151" s="170"/>
      <c r="ID151" s="170"/>
      <c r="IE151" s="170"/>
      <c r="IF151" s="170"/>
      <c r="IG151" s="170"/>
      <c r="IH151" s="170"/>
      <c r="II151" s="170"/>
      <c r="IJ151" s="170"/>
      <c r="IK151" s="170"/>
      <c r="IL151" s="170"/>
      <c r="IM151" s="170"/>
      <c r="IN151" s="170"/>
      <c r="IO151" s="170"/>
      <c r="IP151" s="170"/>
      <c r="IQ151" s="170"/>
      <c r="IR151" s="170"/>
      <c r="IS151" s="170"/>
      <c r="IT151" s="170"/>
      <c r="IU151" s="170"/>
      <c r="IV151" s="170"/>
    </row>
    <row r="152" spans="1:256" s="136" customFormat="1" ht="13.5" customHeight="1" outlineLevel="1" x14ac:dyDescent="0.25">
      <c r="A152" s="148"/>
      <c r="B152" s="153"/>
      <c r="C152" s="31"/>
      <c r="D152" s="11">
        <v>2021</v>
      </c>
      <c r="E152" s="115">
        <f t="shared" si="12"/>
        <v>753975.94799999997</v>
      </c>
      <c r="F152" s="116">
        <f>753975.948</f>
        <v>753975.94799999997</v>
      </c>
      <c r="G152" s="116">
        <v>0</v>
      </c>
      <c r="H152" s="116">
        <v>0</v>
      </c>
      <c r="I152" s="116">
        <v>0</v>
      </c>
      <c r="J152" s="32"/>
      <c r="K152" s="165"/>
      <c r="L152" s="170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70"/>
      <c r="AE152" s="170"/>
      <c r="AF152" s="170"/>
      <c r="AG152" s="170"/>
      <c r="AH152" s="170"/>
      <c r="AI152" s="170"/>
      <c r="AJ152" s="170"/>
      <c r="AK152" s="170"/>
      <c r="AL152" s="170"/>
      <c r="AM152" s="170"/>
      <c r="AN152" s="170"/>
      <c r="AO152" s="170"/>
      <c r="AP152" s="170"/>
      <c r="AQ152" s="170"/>
      <c r="AR152" s="170"/>
      <c r="AS152" s="170"/>
      <c r="AT152" s="170"/>
      <c r="AU152" s="170"/>
      <c r="AV152" s="170"/>
      <c r="AW152" s="170"/>
      <c r="AX152" s="170"/>
      <c r="AY152" s="170"/>
      <c r="AZ152" s="170"/>
      <c r="BA152" s="170"/>
      <c r="BB152" s="170"/>
      <c r="BC152" s="170"/>
      <c r="BD152" s="170"/>
      <c r="BE152" s="170"/>
      <c r="BF152" s="170"/>
      <c r="BG152" s="170"/>
      <c r="BH152" s="170"/>
      <c r="BI152" s="170"/>
      <c r="BJ152" s="170"/>
      <c r="BK152" s="170"/>
      <c r="BL152" s="170"/>
      <c r="BM152" s="170"/>
      <c r="BN152" s="170"/>
      <c r="BO152" s="170"/>
      <c r="BP152" s="170"/>
      <c r="BQ152" s="170"/>
      <c r="BR152" s="170"/>
      <c r="BS152" s="170"/>
      <c r="BT152" s="170"/>
      <c r="BU152" s="170"/>
      <c r="BV152" s="170"/>
      <c r="BW152" s="170"/>
      <c r="BX152" s="170"/>
      <c r="BY152" s="170"/>
      <c r="BZ152" s="170"/>
      <c r="CA152" s="170"/>
      <c r="CB152" s="170"/>
      <c r="CC152" s="170"/>
      <c r="CD152" s="170"/>
      <c r="CE152" s="170"/>
      <c r="CF152" s="170"/>
      <c r="CG152" s="170"/>
      <c r="CH152" s="170"/>
      <c r="CI152" s="170"/>
      <c r="CJ152" s="170"/>
      <c r="CK152" s="170"/>
      <c r="CL152" s="170"/>
      <c r="CM152" s="170"/>
      <c r="CN152" s="170"/>
      <c r="CO152" s="170"/>
      <c r="CP152" s="170"/>
      <c r="CQ152" s="170"/>
      <c r="CR152" s="170"/>
      <c r="CS152" s="170"/>
      <c r="CT152" s="170"/>
      <c r="CU152" s="170"/>
      <c r="CV152" s="170"/>
      <c r="CW152" s="170"/>
      <c r="CX152" s="170"/>
      <c r="CY152" s="170"/>
      <c r="CZ152" s="170"/>
      <c r="DA152" s="170"/>
      <c r="DB152" s="170"/>
      <c r="DC152" s="170"/>
      <c r="DD152" s="170"/>
      <c r="DE152" s="170"/>
      <c r="DF152" s="170"/>
      <c r="DG152" s="170"/>
      <c r="DH152" s="170"/>
      <c r="DI152" s="170"/>
      <c r="DJ152" s="170"/>
      <c r="DK152" s="170"/>
      <c r="DL152" s="170"/>
      <c r="DM152" s="170"/>
      <c r="DN152" s="170"/>
      <c r="DO152" s="170"/>
      <c r="DP152" s="170"/>
      <c r="DQ152" s="170"/>
      <c r="DR152" s="170"/>
      <c r="DS152" s="170"/>
      <c r="DT152" s="170"/>
      <c r="DU152" s="170"/>
      <c r="DV152" s="170"/>
      <c r="DW152" s="170"/>
      <c r="DX152" s="170"/>
      <c r="DY152" s="170"/>
      <c r="DZ152" s="170"/>
      <c r="EA152" s="170"/>
      <c r="EB152" s="170"/>
      <c r="EC152" s="170"/>
      <c r="ED152" s="170"/>
      <c r="EE152" s="170"/>
      <c r="EF152" s="170"/>
      <c r="EG152" s="170"/>
      <c r="EH152" s="170"/>
      <c r="EI152" s="170"/>
      <c r="EJ152" s="170"/>
      <c r="EK152" s="170"/>
      <c r="EL152" s="170"/>
      <c r="EM152" s="170"/>
      <c r="EN152" s="170"/>
      <c r="EO152" s="170"/>
      <c r="EP152" s="170"/>
      <c r="EQ152" s="170"/>
      <c r="ER152" s="170"/>
      <c r="ES152" s="170"/>
      <c r="ET152" s="170"/>
      <c r="EU152" s="170"/>
      <c r="EV152" s="170"/>
      <c r="EW152" s="170"/>
      <c r="EX152" s="170"/>
      <c r="EY152" s="170"/>
      <c r="EZ152" s="170"/>
      <c r="FA152" s="170"/>
      <c r="FB152" s="170"/>
      <c r="FC152" s="170"/>
      <c r="FD152" s="170"/>
      <c r="FE152" s="170"/>
      <c r="FF152" s="170"/>
      <c r="FG152" s="170"/>
      <c r="FH152" s="170"/>
      <c r="FI152" s="170"/>
      <c r="FJ152" s="170"/>
      <c r="FK152" s="170"/>
      <c r="FL152" s="170"/>
      <c r="FM152" s="170"/>
      <c r="FN152" s="170"/>
      <c r="FO152" s="170"/>
      <c r="FP152" s="170"/>
      <c r="FQ152" s="170"/>
      <c r="FR152" s="170"/>
      <c r="FS152" s="170"/>
      <c r="FT152" s="170"/>
      <c r="FU152" s="170"/>
      <c r="FV152" s="170"/>
      <c r="FW152" s="170"/>
      <c r="FX152" s="170"/>
      <c r="FY152" s="170"/>
      <c r="FZ152" s="170"/>
      <c r="GA152" s="170"/>
      <c r="GB152" s="170"/>
      <c r="GC152" s="170"/>
      <c r="GD152" s="170"/>
      <c r="GE152" s="170"/>
      <c r="GF152" s="170"/>
      <c r="GG152" s="170"/>
      <c r="GH152" s="170"/>
      <c r="GI152" s="170"/>
      <c r="GJ152" s="170"/>
      <c r="GK152" s="170"/>
      <c r="GL152" s="170"/>
      <c r="GM152" s="170"/>
      <c r="GN152" s="170"/>
      <c r="GO152" s="170"/>
      <c r="GP152" s="170"/>
      <c r="GQ152" s="170"/>
      <c r="GR152" s="170"/>
      <c r="GS152" s="170"/>
      <c r="GT152" s="170"/>
      <c r="GU152" s="170"/>
      <c r="GV152" s="170"/>
      <c r="GW152" s="170"/>
      <c r="GX152" s="170"/>
      <c r="GY152" s="170"/>
      <c r="GZ152" s="170"/>
      <c r="HA152" s="170"/>
      <c r="HB152" s="170"/>
      <c r="HC152" s="170"/>
      <c r="HD152" s="170"/>
      <c r="HE152" s="170"/>
      <c r="HF152" s="170"/>
      <c r="HG152" s="170"/>
      <c r="HH152" s="170"/>
      <c r="HI152" s="170"/>
      <c r="HJ152" s="170"/>
      <c r="HK152" s="170"/>
      <c r="HL152" s="170"/>
      <c r="HM152" s="170"/>
      <c r="HN152" s="170"/>
      <c r="HO152" s="170"/>
      <c r="HP152" s="170"/>
      <c r="HQ152" s="170"/>
      <c r="HR152" s="170"/>
      <c r="HS152" s="170"/>
      <c r="HT152" s="170"/>
      <c r="HU152" s="170"/>
      <c r="HV152" s="170"/>
      <c r="HW152" s="170"/>
      <c r="HX152" s="170"/>
      <c r="HY152" s="170"/>
      <c r="HZ152" s="170"/>
      <c r="IA152" s="170"/>
      <c r="IB152" s="170"/>
      <c r="IC152" s="170"/>
      <c r="ID152" s="170"/>
      <c r="IE152" s="170"/>
      <c r="IF152" s="170"/>
      <c r="IG152" s="170"/>
      <c r="IH152" s="170"/>
      <c r="II152" s="170"/>
      <c r="IJ152" s="170"/>
      <c r="IK152" s="170"/>
      <c r="IL152" s="170"/>
      <c r="IM152" s="170"/>
      <c r="IN152" s="170"/>
      <c r="IO152" s="170"/>
      <c r="IP152" s="170"/>
      <c r="IQ152" s="170"/>
      <c r="IR152" s="170"/>
      <c r="IS152" s="170"/>
      <c r="IT152" s="170"/>
      <c r="IU152" s="170"/>
      <c r="IV152" s="170"/>
    </row>
    <row r="153" spans="1:256" s="136" customFormat="1" ht="13.5" customHeight="1" outlineLevel="1" x14ac:dyDescent="0.25">
      <c r="A153" s="148"/>
      <c r="B153" s="153"/>
      <c r="C153" s="31"/>
      <c r="D153" s="11">
        <v>2022</v>
      </c>
      <c r="E153" s="115">
        <f t="shared" si="12"/>
        <v>650633.15</v>
      </c>
      <c r="F153" s="116">
        <v>650633.15</v>
      </c>
      <c r="G153" s="116">
        <v>0</v>
      </c>
      <c r="H153" s="116">
        <v>0</v>
      </c>
      <c r="I153" s="116">
        <v>0</v>
      </c>
      <c r="J153" s="32"/>
      <c r="K153" s="165"/>
      <c r="L153" s="170"/>
      <c r="M153" s="170"/>
      <c r="N153" s="170"/>
      <c r="O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  <c r="AA153" s="170"/>
      <c r="AB153" s="170"/>
      <c r="AC153" s="170"/>
      <c r="AD153" s="170"/>
      <c r="AE153" s="170"/>
      <c r="AF153" s="170"/>
      <c r="AG153" s="170"/>
      <c r="AH153" s="170"/>
      <c r="AI153" s="170"/>
      <c r="AJ153" s="170"/>
      <c r="AK153" s="170"/>
      <c r="AL153" s="170"/>
      <c r="AM153" s="170"/>
      <c r="AN153" s="170"/>
      <c r="AO153" s="170"/>
      <c r="AP153" s="170"/>
      <c r="AQ153" s="170"/>
      <c r="AR153" s="170"/>
      <c r="AS153" s="170"/>
      <c r="AT153" s="170"/>
      <c r="AU153" s="170"/>
      <c r="AV153" s="170"/>
      <c r="AW153" s="170"/>
      <c r="AX153" s="170"/>
      <c r="AY153" s="170"/>
      <c r="AZ153" s="170"/>
      <c r="BA153" s="170"/>
      <c r="BB153" s="170"/>
      <c r="BC153" s="170"/>
      <c r="BD153" s="170"/>
      <c r="BE153" s="170"/>
      <c r="BF153" s="170"/>
      <c r="BG153" s="170"/>
      <c r="BH153" s="170"/>
      <c r="BI153" s="170"/>
      <c r="BJ153" s="170"/>
      <c r="BK153" s="170"/>
      <c r="BL153" s="170"/>
      <c r="BM153" s="170"/>
      <c r="BN153" s="170"/>
      <c r="BO153" s="170"/>
      <c r="BP153" s="170"/>
      <c r="BQ153" s="170"/>
      <c r="BR153" s="170"/>
      <c r="BS153" s="170"/>
      <c r="BT153" s="170"/>
      <c r="BU153" s="170"/>
      <c r="BV153" s="170"/>
      <c r="BW153" s="170"/>
      <c r="BX153" s="170"/>
      <c r="BY153" s="170"/>
      <c r="BZ153" s="170"/>
      <c r="CA153" s="170"/>
      <c r="CB153" s="170"/>
      <c r="CC153" s="170"/>
      <c r="CD153" s="170"/>
      <c r="CE153" s="170"/>
      <c r="CF153" s="170"/>
      <c r="CG153" s="170"/>
      <c r="CH153" s="170"/>
      <c r="CI153" s="170"/>
      <c r="CJ153" s="170"/>
      <c r="CK153" s="170"/>
      <c r="CL153" s="170"/>
      <c r="CM153" s="170"/>
      <c r="CN153" s="170"/>
      <c r="CO153" s="170"/>
      <c r="CP153" s="170"/>
      <c r="CQ153" s="170"/>
      <c r="CR153" s="170"/>
      <c r="CS153" s="170"/>
      <c r="CT153" s="170"/>
      <c r="CU153" s="170"/>
      <c r="CV153" s="170"/>
      <c r="CW153" s="170"/>
      <c r="CX153" s="170"/>
      <c r="CY153" s="170"/>
      <c r="CZ153" s="170"/>
      <c r="DA153" s="170"/>
      <c r="DB153" s="170"/>
      <c r="DC153" s="170"/>
      <c r="DD153" s="170"/>
      <c r="DE153" s="170"/>
      <c r="DF153" s="170"/>
      <c r="DG153" s="170"/>
      <c r="DH153" s="170"/>
      <c r="DI153" s="170"/>
      <c r="DJ153" s="170"/>
      <c r="DK153" s="170"/>
      <c r="DL153" s="170"/>
      <c r="DM153" s="170"/>
      <c r="DN153" s="170"/>
      <c r="DO153" s="170"/>
      <c r="DP153" s="170"/>
      <c r="DQ153" s="170"/>
      <c r="DR153" s="170"/>
      <c r="DS153" s="170"/>
      <c r="DT153" s="170"/>
      <c r="DU153" s="170"/>
      <c r="DV153" s="170"/>
      <c r="DW153" s="170"/>
      <c r="DX153" s="170"/>
      <c r="DY153" s="170"/>
      <c r="DZ153" s="170"/>
      <c r="EA153" s="170"/>
      <c r="EB153" s="170"/>
      <c r="EC153" s="170"/>
      <c r="ED153" s="170"/>
      <c r="EE153" s="170"/>
      <c r="EF153" s="170"/>
      <c r="EG153" s="170"/>
      <c r="EH153" s="170"/>
      <c r="EI153" s="170"/>
      <c r="EJ153" s="170"/>
      <c r="EK153" s="170"/>
      <c r="EL153" s="170"/>
      <c r="EM153" s="170"/>
      <c r="EN153" s="170"/>
      <c r="EO153" s="170"/>
      <c r="EP153" s="170"/>
      <c r="EQ153" s="170"/>
      <c r="ER153" s="170"/>
      <c r="ES153" s="170"/>
      <c r="ET153" s="170"/>
      <c r="EU153" s="170"/>
      <c r="EV153" s="170"/>
      <c r="EW153" s="170"/>
      <c r="EX153" s="170"/>
      <c r="EY153" s="170"/>
      <c r="EZ153" s="170"/>
      <c r="FA153" s="170"/>
      <c r="FB153" s="170"/>
      <c r="FC153" s="170"/>
      <c r="FD153" s="170"/>
      <c r="FE153" s="170"/>
      <c r="FF153" s="170"/>
      <c r="FG153" s="170"/>
      <c r="FH153" s="170"/>
      <c r="FI153" s="170"/>
      <c r="FJ153" s="170"/>
      <c r="FK153" s="170"/>
      <c r="FL153" s="170"/>
      <c r="FM153" s="170"/>
      <c r="FN153" s="170"/>
      <c r="FO153" s="170"/>
      <c r="FP153" s="170"/>
      <c r="FQ153" s="170"/>
      <c r="FR153" s="170"/>
      <c r="FS153" s="170"/>
      <c r="FT153" s="170"/>
      <c r="FU153" s="170"/>
      <c r="FV153" s="170"/>
      <c r="FW153" s="170"/>
      <c r="FX153" s="170"/>
      <c r="FY153" s="170"/>
      <c r="FZ153" s="170"/>
      <c r="GA153" s="170"/>
      <c r="GB153" s="170"/>
      <c r="GC153" s="170"/>
      <c r="GD153" s="170"/>
      <c r="GE153" s="170"/>
      <c r="GF153" s="170"/>
      <c r="GG153" s="170"/>
      <c r="GH153" s="170"/>
      <c r="GI153" s="170"/>
      <c r="GJ153" s="170"/>
      <c r="GK153" s="170"/>
      <c r="GL153" s="170"/>
      <c r="GM153" s="170"/>
      <c r="GN153" s="170"/>
      <c r="GO153" s="170"/>
      <c r="GP153" s="170"/>
      <c r="GQ153" s="170"/>
      <c r="GR153" s="170"/>
      <c r="GS153" s="170"/>
      <c r="GT153" s="170"/>
      <c r="GU153" s="170"/>
      <c r="GV153" s="170"/>
      <c r="GW153" s="170"/>
      <c r="GX153" s="170"/>
      <c r="GY153" s="170"/>
      <c r="GZ153" s="170"/>
      <c r="HA153" s="170"/>
      <c r="HB153" s="170"/>
      <c r="HC153" s="170"/>
      <c r="HD153" s="170"/>
      <c r="HE153" s="170"/>
      <c r="HF153" s="170"/>
      <c r="HG153" s="170"/>
      <c r="HH153" s="170"/>
      <c r="HI153" s="170"/>
      <c r="HJ153" s="170"/>
      <c r="HK153" s="170"/>
      <c r="HL153" s="170"/>
      <c r="HM153" s="170"/>
      <c r="HN153" s="170"/>
      <c r="HO153" s="170"/>
      <c r="HP153" s="170"/>
      <c r="HQ153" s="170"/>
      <c r="HR153" s="170"/>
      <c r="HS153" s="170"/>
      <c r="HT153" s="170"/>
      <c r="HU153" s="170"/>
      <c r="HV153" s="170"/>
      <c r="HW153" s="170"/>
      <c r="HX153" s="170"/>
      <c r="HY153" s="170"/>
      <c r="HZ153" s="170"/>
      <c r="IA153" s="170"/>
      <c r="IB153" s="170"/>
      <c r="IC153" s="170"/>
      <c r="ID153" s="170"/>
      <c r="IE153" s="170"/>
      <c r="IF153" s="170"/>
      <c r="IG153" s="170"/>
      <c r="IH153" s="170"/>
      <c r="II153" s="170"/>
      <c r="IJ153" s="170"/>
      <c r="IK153" s="170"/>
      <c r="IL153" s="170"/>
      <c r="IM153" s="170"/>
      <c r="IN153" s="170"/>
      <c r="IO153" s="170"/>
      <c r="IP153" s="170"/>
      <c r="IQ153" s="170"/>
      <c r="IR153" s="170"/>
      <c r="IS153" s="170"/>
      <c r="IT153" s="170"/>
      <c r="IU153" s="170"/>
      <c r="IV153" s="170"/>
    </row>
    <row r="154" spans="1:256" s="136" customFormat="1" ht="13.5" customHeight="1" outlineLevel="1" x14ac:dyDescent="0.25">
      <c r="A154" s="148"/>
      <c r="B154" s="153"/>
      <c r="C154" s="31"/>
      <c r="D154" s="11">
        <v>2023</v>
      </c>
      <c r="E154" s="115">
        <f t="shared" si="12"/>
        <v>729745.42599999998</v>
      </c>
      <c r="F154" s="116">
        <v>729745.42599999998</v>
      </c>
      <c r="G154" s="116">
        <v>0</v>
      </c>
      <c r="H154" s="116">
        <v>0</v>
      </c>
      <c r="I154" s="116">
        <v>0</v>
      </c>
      <c r="J154" s="32"/>
      <c r="K154" s="165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  <c r="AA154" s="170"/>
      <c r="AB154" s="170"/>
      <c r="AC154" s="170"/>
      <c r="AD154" s="170"/>
      <c r="AE154" s="170"/>
      <c r="AF154" s="170"/>
      <c r="AG154" s="170"/>
      <c r="AH154" s="170"/>
      <c r="AI154" s="170"/>
      <c r="AJ154" s="170"/>
      <c r="AK154" s="170"/>
      <c r="AL154" s="170"/>
      <c r="AM154" s="170"/>
      <c r="AN154" s="170"/>
      <c r="AO154" s="170"/>
      <c r="AP154" s="170"/>
      <c r="AQ154" s="170"/>
      <c r="AR154" s="170"/>
      <c r="AS154" s="170"/>
      <c r="AT154" s="170"/>
      <c r="AU154" s="170"/>
      <c r="AV154" s="170"/>
      <c r="AW154" s="170"/>
      <c r="AX154" s="170"/>
      <c r="AY154" s="170"/>
      <c r="AZ154" s="170"/>
      <c r="BA154" s="170"/>
      <c r="BB154" s="170"/>
      <c r="BC154" s="170"/>
      <c r="BD154" s="170"/>
      <c r="BE154" s="170"/>
      <c r="BF154" s="170"/>
      <c r="BG154" s="170"/>
      <c r="BH154" s="170"/>
      <c r="BI154" s="170"/>
      <c r="BJ154" s="170"/>
      <c r="BK154" s="170"/>
      <c r="BL154" s="170"/>
      <c r="BM154" s="170"/>
      <c r="BN154" s="170"/>
      <c r="BO154" s="170"/>
      <c r="BP154" s="170"/>
      <c r="BQ154" s="170"/>
      <c r="BR154" s="170"/>
      <c r="BS154" s="170"/>
      <c r="BT154" s="170"/>
      <c r="BU154" s="170"/>
      <c r="BV154" s="170"/>
      <c r="BW154" s="170"/>
      <c r="BX154" s="170"/>
      <c r="BY154" s="170"/>
      <c r="BZ154" s="170"/>
      <c r="CA154" s="170"/>
      <c r="CB154" s="170"/>
      <c r="CC154" s="170"/>
      <c r="CD154" s="170"/>
      <c r="CE154" s="170"/>
      <c r="CF154" s="170"/>
      <c r="CG154" s="170"/>
      <c r="CH154" s="170"/>
      <c r="CI154" s="170"/>
      <c r="CJ154" s="170"/>
      <c r="CK154" s="170"/>
      <c r="CL154" s="170"/>
      <c r="CM154" s="170"/>
      <c r="CN154" s="170"/>
      <c r="CO154" s="170"/>
      <c r="CP154" s="170"/>
      <c r="CQ154" s="170"/>
      <c r="CR154" s="170"/>
      <c r="CS154" s="170"/>
      <c r="CT154" s="170"/>
      <c r="CU154" s="170"/>
      <c r="CV154" s="170"/>
      <c r="CW154" s="170"/>
      <c r="CX154" s="170"/>
      <c r="CY154" s="170"/>
      <c r="CZ154" s="170"/>
      <c r="DA154" s="170"/>
      <c r="DB154" s="170"/>
      <c r="DC154" s="170"/>
      <c r="DD154" s="170"/>
      <c r="DE154" s="170"/>
      <c r="DF154" s="170"/>
      <c r="DG154" s="170"/>
      <c r="DH154" s="170"/>
      <c r="DI154" s="170"/>
      <c r="DJ154" s="170"/>
      <c r="DK154" s="170"/>
      <c r="DL154" s="170"/>
      <c r="DM154" s="170"/>
      <c r="DN154" s="170"/>
      <c r="DO154" s="170"/>
      <c r="DP154" s="170"/>
      <c r="DQ154" s="170"/>
      <c r="DR154" s="170"/>
      <c r="DS154" s="170"/>
      <c r="DT154" s="170"/>
      <c r="DU154" s="170"/>
      <c r="DV154" s="170"/>
      <c r="DW154" s="170"/>
      <c r="DX154" s="170"/>
      <c r="DY154" s="170"/>
      <c r="DZ154" s="170"/>
      <c r="EA154" s="170"/>
      <c r="EB154" s="170"/>
      <c r="EC154" s="170"/>
      <c r="ED154" s="170"/>
      <c r="EE154" s="170"/>
      <c r="EF154" s="170"/>
      <c r="EG154" s="170"/>
      <c r="EH154" s="170"/>
      <c r="EI154" s="170"/>
      <c r="EJ154" s="170"/>
      <c r="EK154" s="170"/>
      <c r="EL154" s="170"/>
      <c r="EM154" s="170"/>
      <c r="EN154" s="170"/>
      <c r="EO154" s="170"/>
      <c r="EP154" s="170"/>
      <c r="EQ154" s="170"/>
      <c r="ER154" s="170"/>
      <c r="ES154" s="170"/>
      <c r="ET154" s="170"/>
      <c r="EU154" s="170"/>
      <c r="EV154" s="170"/>
      <c r="EW154" s="170"/>
      <c r="EX154" s="170"/>
      <c r="EY154" s="170"/>
      <c r="EZ154" s="170"/>
      <c r="FA154" s="170"/>
      <c r="FB154" s="170"/>
      <c r="FC154" s="170"/>
      <c r="FD154" s="170"/>
      <c r="FE154" s="170"/>
      <c r="FF154" s="170"/>
      <c r="FG154" s="170"/>
      <c r="FH154" s="170"/>
      <c r="FI154" s="170"/>
      <c r="FJ154" s="170"/>
      <c r="FK154" s="170"/>
      <c r="FL154" s="170"/>
      <c r="FM154" s="170"/>
      <c r="FN154" s="170"/>
      <c r="FO154" s="170"/>
      <c r="FP154" s="170"/>
      <c r="FQ154" s="170"/>
      <c r="FR154" s="170"/>
      <c r="FS154" s="170"/>
      <c r="FT154" s="170"/>
      <c r="FU154" s="170"/>
      <c r="FV154" s="170"/>
      <c r="FW154" s="170"/>
      <c r="FX154" s="170"/>
      <c r="FY154" s="170"/>
      <c r="FZ154" s="170"/>
      <c r="GA154" s="170"/>
      <c r="GB154" s="170"/>
      <c r="GC154" s="170"/>
      <c r="GD154" s="170"/>
      <c r="GE154" s="170"/>
      <c r="GF154" s="170"/>
      <c r="GG154" s="170"/>
      <c r="GH154" s="170"/>
      <c r="GI154" s="170"/>
      <c r="GJ154" s="170"/>
      <c r="GK154" s="170"/>
      <c r="GL154" s="170"/>
      <c r="GM154" s="170"/>
      <c r="GN154" s="170"/>
      <c r="GO154" s="170"/>
      <c r="GP154" s="170"/>
      <c r="GQ154" s="170"/>
      <c r="GR154" s="170"/>
      <c r="GS154" s="170"/>
      <c r="GT154" s="170"/>
      <c r="GU154" s="170"/>
      <c r="GV154" s="170"/>
      <c r="GW154" s="170"/>
      <c r="GX154" s="170"/>
      <c r="GY154" s="170"/>
      <c r="GZ154" s="170"/>
      <c r="HA154" s="170"/>
      <c r="HB154" s="170"/>
      <c r="HC154" s="170"/>
      <c r="HD154" s="170"/>
      <c r="HE154" s="170"/>
      <c r="HF154" s="170"/>
      <c r="HG154" s="170"/>
      <c r="HH154" s="170"/>
      <c r="HI154" s="170"/>
      <c r="HJ154" s="170"/>
      <c r="HK154" s="170"/>
      <c r="HL154" s="170"/>
      <c r="HM154" s="170"/>
      <c r="HN154" s="170"/>
      <c r="HO154" s="170"/>
      <c r="HP154" s="170"/>
      <c r="HQ154" s="170"/>
      <c r="HR154" s="170"/>
      <c r="HS154" s="170"/>
      <c r="HT154" s="170"/>
      <c r="HU154" s="170"/>
      <c r="HV154" s="170"/>
      <c r="HW154" s="170"/>
      <c r="HX154" s="170"/>
      <c r="HY154" s="170"/>
      <c r="HZ154" s="170"/>
      <c r="IA154" s="170"/>
      <c r="IB154" s="170"/>
      <c r="IC154" s="170"/>
      <c r="ID154" s="170"/>
      <c r="IE154" s="170"/>
      <c r="IF154" s="170"/>
      <c r="IG154" s="170"/>
      <c r="IH154" s="170"/>
      <c r="II154" s="170"/>
      <c r="IJ154" s="170"/>
      <c r="IK154" s="170"/>
      <c r="IL154" s="170"/>
      <c r="IM154" s="170"/>
      <c r="IN154" s="170"/>
      <c r="IO154" s="170"/>
      <c r="IP154" s="170"/>
      <c r="IQ154" s="170"/>
      <c r="IR154" s="170"/>
      <c r="IS154" s="170"/>
      <c r="IT154" s="170"/>
      <c r="IU154" s="170"/>
      <c r="IV154" s="170"/>
    </row>
    <row r="155" spans="1:256" s="136" customFormat="1" ht="13.5" customHeight="1" outlineLevel="1" x14ac:dyDescent="0.25">
      <c r="A155" s="148"/>
      <c r="B155" s="153"/>
      <c r="C155" s="31"/>
      <c r="D155" s="11">
        <v>2024</v>
      </c>
      <c r="E155" s="115">
        <f t="shared" si="12"/>
        <v>729745.429</v>
      </c>
      <c r="F155" s="116">
        <v>729745.429</v>
      </c>
      <c r="G155" s="116">
        <v>0</v>
      </c>
      <c r="H155" s="116">
        <v>0</v>
      </c>
      <c r="I155" s="116">
        <v>0</v>
      </c>
      <c r="J155" s="32"/>
      <c r="K155" s="165"/>
      <c r="L155" s="170"/>
      <c r="M155" s="170"/>
      <c r="N155" s="170"/>
      <c r="O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  <c r="AA155" s="170"/>
      <c r="AB155" s="170"/>
      <c r="AC155" s="170"/>
      <c r="AD155" s="170"/>
      <c r="AE155" s="170"/>
      <c r="AF155" s="170"/>
      <c r="AG155" s="170"/>
      <c r="AH155" s="170"/>
      <c r="AI155" s="170"/>
      <c r="AJ155" s="170"/>
      <c r="AK155" s="170"/>
      <c r="AL155" s="170"/>
      <c r="AM155" s="170"/>
      <c r="AN155" s="170"/>
      <c r="AO155" s="170"/>
      <c r="AP155" s="170"/>
      <c r="AQ155" s="170"/>
      <c r="AR155" s="170"/>
      <c r="AS155" s="170"/>
      <c r="AT155" s="170"/>
      <c r="AU155" s="170"/>
      <c r="AV155" s="170"/>
      <c r="AW155" s="170"/>
      <c r="AX155" s="170"/>
      <c r="AY155" s="170"/>
      <c r="AZ155" s="170"/>
      <c r="BA155" s="170"/>
      <c r="BB155" s="170"/>
      <c r="BC155" s="170"/>
      <c r="BD155" s="170"/>
      <c r="BE155" s="170"/>
      <c r="BF155" s="170"/>
      <c r="BG155" s="170"/>
      <c r="BH155" s="170"/>
      <c r="BI155" s="170"/>
      <c r="BJ155" s="170"/>
      <c r="BK155" s="170"/>
      <c r="BL155" s="170"/>
      <c r="BM155" s="170"/>
      <c r="BN155" s="170"/>
      <c r="BO155" s="170"/>
      <c r="BP155" s="170"/>
      <c r="BQ155" s="170"/>
      <c r="BR155" s="170"/>
      <c r="BS155" s="170"/>
      <c r="BT155" s="170"/>
      <c r="BU155" s="170"/>
      <c r="BV155" s="170"/>
      <c r="BW155" s="170"/>
      <c r="BX155" s="170"/>
      <c r="BY155" s="170"/>
      <c r="BZ155" s="170"/>
      <c r="CA155" s="170"/>
      <c r="CB155" s="170"/>
      <c r="CC155" s="170"/>
      <c r="CD155" s="170"/>
      <c r="CE155" s="170"/>
      <c r="CF155" s="170"/>
      <c r="CG155" s="170"/>
      <c r="CH155" s="170"/>
      <c r="CI155" s="170"/>
      <c r="CJ155" s="170"/>
      <c r="CK155" s="170"/>
      <c r="CL155" s="170"/>
      <c r="CM155" s="170"/>
      <c r="CN155" s="170"/>
      <c r="CO155" s="170"/>
      <c r="CP155" s="170"/>
      <c r="CQ155" s="170"/>
      <c r="CR155" s="170"/>
      <c r="CS155" s="170"/>
      <c r="CT155" s="170"/>
      <c r="CU155" s="170"/>
      <c r="CV155" s="170"/>
      <c r="CW155" s="170"/>
      <c r="CX155" s="170"/>
      <c r="CY155" s="170"/>
      <c r="CZ155" s="170"/>
      <c r="DA155" s="170"/>
      <c r="DB155" s="170"/>
      <c r="DC155" s="170"/>
      <c r="DD155" s="170"/>
      <c r="DE155" s="170"/>
      <c r="DF155" s="170"/>
      <c r="DG155" s="170"/>
      <c r="DH155" s="170"/>
      <c r="DI155" s="170"/>
      <c r="DJ155" s="170"/>
      <c r="DK155" s="170"/>
      <c r="DL155" s="170"/>
      <c r="DM155" s="170"/>
      <c r="DN155" s="170"/>
      <c r="DO155" s="170"/>
      <c r="DP155" s="170"/>
      <c r="DQ155" s="170"/>
      <c r="DR155" s="170"/>
      <c r="DS155" s="170"/>
      <c r="DT155" s="170"/>
      <c r="DU155" s="170"/>
      <c r="DV155" s="170"/>
      <c r="DW155" s="170"/>
      <c r="DX155" s="170"/>
      <c r="DY155" s="170"/>
      <c r="DZ155" s="170"/>
      <c r="EA155" s="170"/>
      <c r="EB155" s="170"/>
      <c r="EC155" s="170"/>
      <c r="ED155" s="170"/>
      <c r="EE155" s="170"/>
      <c r="EF155" s="170"/>
      <c r="EG155" s="170"/>
      <c r="EH155" s="170"/>
      <c r="EI155" s="170"/>
      <c r="EJ155" s="170"/>
      <c r="EK155" s="170"/>
      <c r="EL155" s="170"/>
      <c r="EM155" s="170"/>
      <c r="EN155" s="170"/>
      <c r="EO155" s="170"/>
      <c r="EP155" s="170"/>
      <c r="EQ155" s="170"/>
      <c r="ER155" s="170"/>
      <c r="ES155" s="170"/>
      <c r="ET155" s="170"/>
      <c r="EU155" s="170"/>
      <c r="EV155" s="170"/>
      <c r="EW155" s="170"/>
      <c r="EX155" s="170"/>
      <c r="EY155" s="170"/>
      <c r="EZ155" s="170"/>
      <c r="FA155" s="170"/>
      <c r="FB155" s="170"/>
      <c r="FC155" s="170"/>
      <c r="FD155" s="170"/>
      <c r="FE155" s="170"/>
      <c r="FF155" s="170"/>
      <c r="FG155" s="170"/>
      <c r="FH155" s="170"/>
      <c r="FI155" s="170"/>
      <c r="FJ155" s="170"/>
      <c r="FK155" s="170"/>
      <c r="FL155" s="170"/>
      <c r="FM155" s="170"/>
      <c r="FN155" s="170"/>
      <c r="FO155" s="170"/>
      <c r="FP155" s="170"/>
      <c r="FQ155" s="170"/>
      <c r="FR155" s="170"/>
      <c r="FS155" s="170"/>
      <c r="FT155" s="170"/>
      <c r="FU155" s="170"/>
      <c r="FV155" s="170"/>
      <c r="FW155" s="170"/>
      <c r="FX155" s="170"/>
      <c r="FY155" s="170"/>
      <c r="FZ155" s="170"/>
      <c r="GA155" s="170"/>
      <c r="GB155" s="170"/>
      <c r="GC155" s="170"/>
      <c r="GD155" s="170"/>
      <c r="GE155" s="170"/>
      <c r="GF155" s="170"/>
      <c r="GG155" s="170"/>
      <c r="GH155" s="170"/>
      <c r="GI155" s="170"/>
      <c r="GJ155" s="170"/>
      <c r="GK155" s="170"/>
      <c r="GL155" s="170"/>
      <c r="GM155" s="170"/>
      <c r="GN155" s="170"/>
      <c r="GO155" s="170"/>
      <c r="GP155" s="170"/>
      <c r="GQ155" s="170"/>
      <c r="GR155" s="170"/>
      <c r="GS155" s="170"/>
      <c r="GT155" s="170"/>
      <c r="GU155" s="170"/>
      <c r="GV155" s="170"/>
      <c r="GW155" s="170"/>
      <c r="GX155" s="170"/>
      <c r="GY155" s="170"/>
      <c r="GZ155" s="170"/>
      <c r="HA155" s="170"/>
      <c r="HB155" s="170"/>
      <c r="HC155" s="170"/>
      <c r="HD155" s="170"/>
      <c r="HE155" s="170"/>
      <c r="HF155" s="170"/>
      <c r="HG155" s="170"/>
      <c r="HH155" s="170"/>
      <c r="HI155" s="170"/>
      <c r="HJ155" s="170"/>
      <c r="HK155" s="170"/>
      <c r="HL155" s="170"/>
      <c r="HM155" s="170"/>
      <c r="HN155" s="170"/>
      <c r="HO155" s="170"/>
      <c r="HP155" s="170"/>
      <c r="HQ155" s="170"/>
      <c r="HR155" s="170"/>
      <c r="HS155" s="170"/>
      <c r="HT155" s="170"/>
      <c r="HU155" s="170"/>
      <c r="HV155" s="170"/>
      <c r="HW155" s="170"/>
      <c r="HX155" s="170"/>
      <c r="HY155" s="170"/>
      <c r="HZ155" s="170"/>
      <c r="IA155" s="170"/>
      <c r="IB155" s="170"/>
      <c r="IC155" s="170"/>
      <c r="ID155" s="170"/>
      <c r="IE155" s="170"/>
      <c r="IF155" s="170"/>
      <c r="IG155" s="170"/>
      <c r="IH155" s="170"/>
      <c r="II155" s="170"/>
      <c r="IJ155" s="170"/>
      <c r="IK155" s="170"/>
      <c r="IL155" s="170"/>
      <c r="IM155" s="170"/>
      <c r="IN155" s="170"/>
      <c r="IO155" s="170"/>
      <c r="IP155" s="170"/>
      <c r="IQ155" s="170"/>
      <c r="IR155" s="170"/>
      <c r="IS155" s="170"/>
      <c r="IT155" s="170"/>
      <c r="IU155" s="170"/>
      <c r="IV155" s="170"/>
    </row>
    <row r="156" spans="1:256" s="136" customFormat="1" ht="13.5" customHeight="1" outlineLevel="1" x14ac:dyDescent="0.25">
      <c r="A156" s="148"/>
      <c r="B156" s="153"/>
      <c r="C156" s="31"/>
      <c r="D156" s="11">
        <v>2025</v>
      </c>
      <c r="E156" s="115">
        <f t="shared" si="12"/>
        <v>729745.42599999998</v>
      </c>
      <c r="F156" s="116">
        <v>729745.42599999998</v>
      </c>
      <c r="G156" s="116">
        <v>0</v>
      </c>
      <c r="H156" s="116">
        <v>0</v>
      </c>
      <c r="I156" s="116">
        <v>0</v>
      </c>
      <c r="J156" s="32"/>
      <c r="K156" s="166"/>
      <c r="L156" s="170"/>
      <c r="M156" s="170"/>
      <c r="N156" s="170"/>
      <c r="O156" s="170"/>
      <c r="P156" s="170"/>
      <c r="Q156" s="170"/>
      <c r="R156" s="170"/>
      <c r="S156" s="170"/>
      <c r="T156" s="170"/>
      <c r="U156" s="170"/>
      <c r="V156" s="170"/>
      <c r="W156" s="170"/>
      <c r="X156" s="170"/>
      <c r="Y156" s="170"/>
      <c r="Z156" s="170"/>
      <c r="AA156" s="170"/>
      <c r="AB156" s="170"/>
      <c r="AC156" s="170"/>
      <c r="AD156" s="170"/>
      <c r="AE156" s="170"/>
      <c r="AF156" s="170"/>
      <c r="AG156" s="170"/>
      <c r="AH156" s="170"/>
      <c r="AI156" s="170"/>
      <c r="AJ156" s="170"/>
      <c r="AK156" s="170"/>
      <c r="AL156" s="170"/>
      <c r="AM156" s="170"/>
      <c r="AN156" s="170"/>
      <c r="AO156" s="170"/>
      <c r="AP156" s="170"/>
      <c r="AQ156" s="170"/>
      <c r="AR156" s="170"/>
      <c r="AS156" s="170"/>
      <c r="AT156" s="170"/>
      <c r="AU156" s="170"/>
      <c r="AV156" s="170"/>
      <c r="AW156" s="170"/>
      <c r="AX156" s="170"/>
      <c r="AY156" s="170"/>
      <c r="AZ156" s="170"/>
      <c r="BA156" s="170"/>
      <c r="BB156" s="170"/>
      <c r="BC156" s="170"/>
      <c r="BD156" s="170"/>
      <c r="BE156" s="170"/>
      <c r="BF156" s="170"/>
      <c r="BG156" s="170"/>
      <c r="BH156" s="170"/>
      <c r="BI156" s="170"/>
      <c r="BJ156" s="170"/>
      <c r="BK156" s="170"/>
      <c r="BL156" s="170"/>
      <c r="BM156" s="170"/>
      <c r="BN156" s="170"/>
      <c r="BO156" s="170"/>
      <c r="BP156" s="170"/>
      <c r="BQ156" s="170"/>
      <c r="BR156" s="170"/>
      <c r="BS156" s="170"/>
      <c r="BT156" s="170"/>
      <c r="BU156" s="170"/>
      <c r="BV156" s="170"/>
      <c r="BW156" s="170"/>
      <c r="BX156" s="170"/>
      <c r="BY156" s="170"/>
      <c r="BZ156" s="170"/>
      <c r="CA156" s="170"/>
      <c r="CB156" s="170"/>
      <c r="CC156" s="170"/>
      <c r="CD156" s="170"/>
      <c r="CE156" s="170"/>
      <c r="CF156" s="170"/>
      <c r="CG156" s="170"/>
      <c r="CH156" s="170"/>
      <c r="CI156" s="170"/>
      <c r="CJ156" s="170"/>
      <c r="CK156" s="170"/>
      <c r="CL156" s="170"/>
      <c r="CM156" s="170"/>
      <c r="CN156" s="170"/>
      <c r="CO156" s="170"/>
      <c r="CP156" s="170"/>
      <c r="CQ156" s="170"/>
      <c r="CR156" s="170"/>
      <c r="CS156" s="170"/>
      <c r="CT156" s="170"/>
      <c r="CU156" s="170"/>
      <c r="CV156" s="170"/>
      <c r="CW156" s="170"/>
      <c r="CX156" s="170"/>
      <c r="CY156" s="170"/>
      <c r="CZ156" s="170"/>
      <c r="DA156" s="170"/>
      <c r="DB156" s="170"/>
      <c r="DC156" s="170"/>
      <c r="DD156" s="170"/>
      <c r="DE156" s="170"/>
      <c r="DF156" s="170"/>
      <c r="DG156" s="170"/>
      <c r="DH156" s="170"/>
      <c r="DI156" s="170"/>
      <c r="DJ156" s="170"/>
      <c r="DK156" s="170"/>
      <c r="DL156" s="170"/>
      <c r="DM156" s="170"/>
      <c r="DN156" s="170"/>
      <c r="DO156" s="170"/>
      <c r="DP156" s="170"/>
      <c r="DQ156" s="170"/>
      <c r="DR156" s="170"/>
      <c r="DS156" s="170"/>
      <c r="DT156" s="170"/>
      <c r="DU156" s="170"/>
      <c r="DV156" s="170"/>
      <c r="DW156" s="170"/>
      <c r="DX156" s="170"/>
      <c r="DY156" s="170"/>
      <c r="DZ156" s="170"/>
      <c r="EA156" s="170"/>
      <c r="EB156" s="170"/>
      <c r="EC156" s="170"/>
      <c r="ED156" s="170"/>
      <c r="EE156" s="170"/>
      <c r="EF156" s="170"/>
      <c r="EG156" s="170"/>
      <c r="EH156" s="170"/>
      <c r="EI156" s="170"/>
      <c r="EJ156" s="170"/>
      <c r="EK156" s="170"/>
      <c r="EL156" s="170"/>
      <c r="EM156" s="170"/>
      <c r="EN156" s="170"/>
      <c r="EO156" s="170"/>
      <c r="EP156" s="170"/>
      <c r="EQ156" s="170"/>
      <c r="ER156" s="170"/>
      <c r="ES156" s="170"/>
      <c r="ET156" s="170"/>
      <c r="EU156" s="170"/>
      <c r="EV156" s="170"/>
      <c r="EW156" s="170"/>
      <c r="EX156" s="170"/>
      <c r="EY156" s="170"/>
      <c r="EZ156" s="170"/>
      <c r="FA156" s="170"/>
      <c r="FB156" s="170"/>
      <c r="FC156" s="170"/>
      <c r="FD156" s="170"/>
      <c r="FE156" s="170"/>
      <c r="FF156" s="170"/>
      <c r="FG156" s="170"/>
      <c r="FH156" s="170"/>
      <c r="FI156" s="170"/>
      <c r="FJ156" s="170"/>
      <c r="FK156" s="170"/>
      <c r="FL156" s="170"/>
      <c r="FM156" s="170"/>
      <c r="FN156" s="170"/>
      <c r="FO156" s="170"/>
      <c r="FP156" s="170"/>
      <c r="FQ156" s="170"/>
      <c r="FR156" s="170"/>
      <c r="FS156" s="170"/>
      <c r="FT156" s="170"/>
      <c r="FU156" s="170"/>
      <c r="FV156" s="170"/>
      <c r="FW156" s="170"/>
      <c r="FX156" s="170"/>
      <c r="FY156" s="170"/>
      <c r="FZ156" s="170"/>
      <c r="GA156" s="170"/>
      <c r="GB156" s="170"/>
      <c r="GC156" s="170"/>
      <c r="GD156" s="170"/>
      <c r="GE156" s="170"/>
      <c r="GF156" s="170"/>
      <c r="GG156" s="170"/>
      <c r="GH156" s="170"/>
      <c r="GI156" s="170"/>
      <c r="GJ156" s="170"/>
      <c r="GK156" s="170"/>
      <c r="GL156" s="170"/>
      <c r="GM156" s="170"/>
      <c r="GN156" s="170"/>
      <c r="GO156" s="170"/>
      <c r="GP156" s="170"/>
      <c r="GQ156" s="170"/>
      <c r="GR156" s="170"/>
      <c r="GS156" s="170"/>
      <c r="GT156" s="170"/>
      <c r="GU156" s="170"/>
      <c r="GV156" s="170"/>
      <c r="GW156" s="170"/>
      <c r="GX156" s="170"/>
      <c r="GY156" s="170"/>
      <c r="GZ156" s="170"/>
      <c r="HA156" s="170"/>
      <c r="HB156" s="170"/>
      <c r="HC156" s="170"/>
      <c r="HD156" s="170"/>
      <c r="HE156" s="170"/>
      <c r="HF156" s="170"/>
      <c r="HG156" s="170"/>
      <c r="HH156" s="170"/>
      <c r="HI156" s="170"/>
      <c r="HJ156" s="170"/>
      <c r="HK156" s="170"/>
      <c r="HL156" s="170"/>
      <c r="HM156" s="170"/>
      <c r="HN156" s="170"/>
      <c r="HO156" s="170"/>
      <c r="HP156" s="170"/>
      <c r="HQ156" s="170"/>
      <c r="HR156" s="170"/>
      <c r="HS156" s="170"/>
      <c r="HT156" s="170"/>
      <c r="HU156" s="170"/>
      <c r="HV156" s="170"/>
      <c r="HW156" s="170"/>
      <c r="HX156" s="170"/>
      <c r="HY156" s="170"/>
      <c r="HZ156" s="170"/>
      <c r="IA156" s="170"/>
      <c r="IB156" s="170"/>
      <c r="IC156" s="170"/>
      <c r="ID156" s="170"/>
      <c r="IE156" s="170"/>
      <c r="IF156" s="170"/>
      <c r="IG156" s="170"/>
      <c r="IH156" s="170"/>
      <c r="II156" s="170"/>
      <c r="IJ156" s="170"/>
      <c r="IK156" s="170"/>
      <c r="IL156" s="170"/>
      <c r="IM156" s="170"/>
      <c r="IN156" s="170"/>
      <c r="IO156" s="170"/>
      <c r="IP156" s="170"/>
      <c r="IQ156" s="170"/>
      <c r="IR156" s="170"/>
      <c r="IS156" s="170"/>
      <c r="IT156" s="170"/>
      <c r="IU156" s="170"/>
      <c r="IV156" s="170"/>
    </row>
    <row r="157" spans="1:256" s="136" customFormat="1" ht="13.5" customHeight="1" outlineLevel="1" x14ac:dyDescent="0.25">
      <c r="A157" s="131" t="s">
        <v>138</v>
      </c>
      <c r="B157" s="132" t="s">
        <v>139</v>
      </c>
      <c r="C157" s="133" t="s">
        <v>62</v>
      </c>
      <c r="D157" s="103" t="s">
        <v>9</v>
      </c>
      <c r="E157" s="134">
        <f t="shared" si="12"/>
        <v>17806.5</v>
      </c>
      <c r="F157" s="134">
        <f>SUM(F158:F162)</f>
        <v>17806.5</v>
      </c>
      <c r="G157" s="134">
        <f>SUM(G158:G162)</f>
        <v>0</v>
      </c>
      <c r="H157" s="134">
        <f>SUM(H158:H162)</f>
        <v>0</v>
      </c>
      <c r="I157" s="134">
        <f>SUM(I158:I162)</f>
        <v>0</v>
      </c>
      <c r="J157" s="32" t="s">
        <v>140</v>
      </c>
      <c r="K157" s="167" t="s">
        <v>137</v>
      </c>
    </row>
    <row r="158" spans="1:256" s="136" customFormat="1" ht="13.5" customHeight="1" outlineLevel="1" x14ac:dyDescent="0.25">
      <c r="A158" s="131"/>
      <c r="B158" s="132"/>
      <c r="C158" s="133"/>
      <c r="D158" s="103">
        <v>2021</v>
      </c>
      <c r="E158" s="134">
        <f t="shared" si="12"/>
        <v>3561.3</v>
      </c>
      <c r="F158" s="134">
        <v>3561.3</v>
      </c>
      <c r="G158" s="135">
        <v>0</v>
      </c>
      <c r="H158" s="135">
        <v>0</v>
      </c>
      <c r="I158" s="135">
        <v>0</v>
      </c>
      <c r="J158" s="32"/>
      <c r="K158" s="167"/>
    </row>
    <row r="159" spans="1:256" s="136" customFormat="1" ht="13.5" customHeight="1" outlineLevel="1" x14ac:dyDescent="0.25">
      <c r="A159" s="131"/>
      <c r="B159" s="132"/>
      <c r="C159" s="133"/>
      <c r="D159" s="103">
        <v>2022</v>
      </c>
      <c r="E159" s="134">
        <f t="shared" si="12"/>
        <v>3561.3</v>
      </c>
      <c r="F159" s="134">
        <v>3561.3</v>
      </c>
      <c r="G159" s="135">
        <v>0</v>
      </c>
      <c r="H159" s="135">
        <v>0</v>
      </c>
      <c r="I159" s="135">
        <v>0</v>
      </c>
      <c r="J159" s="32"/>
      <c r="K159" s="167"/>
    </row>
    <row r="160" spans="1:256" s="136" customFormat="1" ht="13.5" customHeight="1" outlineLevel="1" x14ac:dyDescent="0.25">
      <c r="A160" s="131"/>
      <c r="B160" s="132"/>
      <c r="C160" s="133"/>
      <c r="D160" s="103">
        <v>2023</v>
      </c>
      <c r="E160" s="134">
        <f t="shared" si="12"/>
        <v>3561.3</v>
      </c>
      <c r="F160" s="135">
        <v>3561.3</v>
      </c>
      <c r="G160" s="135">
        <v>0</v>
      </c>
      <c r="H160" s="135">
        <v>0</v>
      </c>
      <c r="I160" s="135">
        <v>0</v>
      </c>
      <c r="J160" s="32"/>
      <c r="K160" s="167"/>
    </row>
    <row r="161" spans="1:11" s="136" customFormat="1" ht="13.5" customHeight="1" outlineLevel="1" x14ac:dyDescent="0.25">
      <c r="A161" s="131"/>
      <c r="B161" s="132"/>
      <c r="C161" s="133"/>
      <c r="D161" s="103">
        <v>2024</v>
      </c>
      <c r="E161" s="134">
        <f t="shared" si="12"/>
        <v>3561.3</v>
      </c>
      <c r="F161" s="135">
        <v>3561.3</v>
      </c>
      <c r="G161" s="135">
        <v>0</v>
      </c>
      <c r="H161" s="135">
        <v>0</v>
      </c>
      <c r="I161" s="135">
        <v>0</v>
      </c>
      <c r="J161" s="32"/>
      <c r="K161" s="167"/>
    </row>
    <row r="162" spans="1:11" s="136" customFormat="1" ht="19.5" customHeight="1" outlineLevel="1" x14ac:dyDescent="0.25">
      <c r="A162" s="131"/>
      <c r="B162" s="132"/>
      <c r="C162" s="133"/>
      <c r="D162" s="103">
        <v>2025</v>
      </c>
      <c r="E162" s="134">
        <f t="shared" si="12"/>
        <v>3561.3</v>
      </c>
      <c r="F162" s="135">
        <v>3561.3</v>
      </c>
      <c r="G162" s="135">
        <v>0</v>
      </c>
      <c r="H162" s="135">
        <v>0</v>
      </c>
      <c r="I162" s="135">
        <v>0</v>
      </c>
      <c r="J162" s="32"/>
      <c r="K162" s="167"/>
    </row>
    <row r="163" spans="1:11" s="136" customFormat="1" ht="14.25" customHeight="1" outlineLevel="1" x14ac:dyDescent="0.25">
      <c r="A163" s="100" t="s">
        <v>141</v>
      </c>
      <c r="B163" s="138" t="s">
        <v>142</v>
      </c>
      <c r="C163" s="102" t="s">
        <v>62</v>
      </c>
      <c r="D163" s="103" t="s">
        <v>9</v>
      </c>
      <c r="E163" s="115">
        <f t="shared" si="12"/>
        <v>27000</v>
      </c>
      <c r="F163" s="115">
        <f>SUM(F164:F168)</f>
        <v>27000</v>
      </c>
      <c r="G163" s="115">
        <f>SUM(G164:G168)</f>
        <v>0</v>
      </c>
      <c r="H163" s="115">
        <f>SUM(H164:H168)</f>
        <v>0</v>
      </c>
      <c r="I163" s="134">
        <f>SUM(I164:I168)</f>
        <v>0</v>
      </c>
      <c r="J163" s="4" t="s">
        <v>143</v>
      </c>
      <c r="K163" s="105" t="s">
        <v>144</v>
      </c>
    </row>
    <row r="164" spans="1:11" s="136" customFormat="1" ht="13.5" customHeight="1" outlineLevel="1" x14ac:dyDescent="0.25">
      <c r="A164" s="108"/>
      <c r="B164" s="140"/>
      <c r="C164" s="110"/>
      <c r="D164" s="103">
        <v>2021</v>
      </c>
      <c r="E164" s="115">
        <f t="shared" si="12"/>
        <v>27000</v>
      </c>
      <c r="F164" s="115">
        <v>27000</v>
      </c>
      <c r="G164" s="116">
        <v>0</v>
      </c>
      <c r="H164" s="116">
        <v>0</v>
      </c>
      <c r="I164" s="135">
        <v>0</v>
      </c>
      <c r="J164" s="17"/>
      <c r="K164" s="111"/>
    </row>
    <row r="165" spans="1:11" s="136" customFormat="1" ht="13.5" customHeight="1" outlineLevel="1" x14ac:dyDescent="0.25">
      <c r="A165" s="108"/>
      <c r="B165" s="140"/>
      <c r="C165" s="110"/>
      <c r="D165" s="103">
        <v>2022</v>
      </c>
      <c r="E165" s="115"/>
      <c r="F165" s="115"/>
      <c r="G165" s="116">
        <v>0</v>
      </c>
      <c r="H165" s="116">
        <v>0</v>
      </c>
      <c r="I165" s="135">
        <v>0</v>
      </c>
      <c r="J165" s="17"/>
      <c r="K165" s="111"/>
    </row>
    <row r="166" spans="1:11" s="136" customFormat="1" ht="13.5" customHeight="1" outlineLevel="1" x14ac:dyDescent="0.25">
      <c r="A166" s="108"/>
      <c r="B166" s="140"/>
      <c r="C166" s="110"/>
      <c r="D166" s="103">
        <v>2023</v>
      </c>
      <c r="E166" s="115"/>
      <c r="F166" s="116"/>
      <c r="G166" s="116">
        <v>0</v>
      </c>
      <c r="H166" s="116">
        <v>0</v>
      </c>
      <c r="I166" s="135">
        <v>0</v>
      </c>
      <c r="J166" s="17"/>
      <c r="K166" s="111"/>
    </row>
    <row r="167" spans="1:11" s="136" customFormat="1" ht="13.5" customHeight="1" outlineLevel="1" x14ac:dyDescent="0.25">
      <c r="A167" s="108"/>
      <c r="B167" s="140"/>
      <c r="C167" s="110"/>
      <c r="D167" s="103">
        <v>2024</v>
      </c>
      <c r="E167" s="115"/>
      <c r="F167" s="116"/>
      <c r="G167" s="116">
        <v>0</v>
      </c>
      <c r="H167" s="116">
        <v>0</v>
      </c>
      <c r="I167" s="135">
        <v>0</v>
      </c>
      <c r="J167" s="17"/>
      <c r="K167" s="111"/>
    </row>
    <row r="168" spans="1:11" s="136" customFormat="1" ht="19.5" customHeight="1" outlineLevel="1" x14ac:dyDescent="0.25">
      <c r="A168" s="112"/>
      <c r="B168" s="142"/>
      <c r="C168" s="114"/>
      <c r="D168" s="103">
        <v>2025</v>
      </c>
      <c r="E168" s="115"/>
      <c r="F168" s="116"/>
      <c r="G168" s="116">
        <v>0</v>
      </c>
      <c r="H168" s="116">
        <v>0</v>
      </c>
      <c r="I168" s="135">
        <v>0</v>
      </c>
      <c r="J168" s="10"/>
      <c r="K168" s="53"/>
    </row>
    <row r="169" spans="1:11" s="136" customFormat="1" ht="14.25" customHeight="1" outlineLevel="1" x14ac:dyDescent="0.25">
      <c r="A169" s="100" t="s">
        <v>145</v>
      </c>
      <c r="B169" s="138" t="s">
        <v>146</v>
      </c>
      <c r="C169" s="102" t="s">
        <v>62</v>
      </c>
      <c r="D169" s="103" t="s">
        <v>9</v>
      </c>
      <c r="E169" s="115">
        <f>SUM(F169:I169)</f>
        <v>24356</v>
      </c>
      <c r="F169" s="115">
        <f>SUM(F170:F174)</f>
        <v>24356</v>
      </c>
      <c r="G169" s="115">
        <f>SUM(G170:G174)</f>
        <v>0</v>
      </c>
      <c r="H169" s="115">
        <f>SUM(H170:H174)</f>
        <v>0</v>
      </c>
      <c r="I169" s="134">
        <f>SUM(I170:I174)</f>
        <v>0</v>
      </c>
      <c r="J169" s="4" t="s">
        <v>147</v>
      </c>
      <c r="K169" s="105" t="s">
        <v>148</v>
      </c>
    </row>
    <row r="170" spans="1:11" s="136" customFormat="1" ht="13.5" customHeight="1" outlineLevel="1" x14ac:dyDescent="0.25">
      <c r="A170" s="108"/>
      <c r="B170" s="140"/>
      <c r="C170" s="110"/>
      <c r="D170" s="103">
        <v>2021</v>
      </c>
      <c r="E170" s="115">
        <f>SUM(F170:I170)</f>
        <v>24356</v>
      </c>
      <c r="F170" s="115">
        <v>24356</v>
      </c>
      <c r="G170" s="116">
        <v>0</v>
      </c>
      <c r="H170" s="116">
        <v>0</v>
      </c>
      <c r="I170" s="135">
        <v>0</v>
      </c>
      <c r="J170" s="17"/>
      <c r="K170" s="111"/>
    </row>
    <row r="171" spans="1:11" s="136" customFormat="1" ht="13.5" customHeight="1" outlineLevel="1" x14ac:dyDescent="0.25">
      <c r="A171" s="108"/>
      <c r="B171" s="140"/>
      <c r="C171" s="110"/>
      <c r="D171" s="103">
        <v>2022</v>
      </c>
      <c r="E171" s="115"/>
      <c r="F171" s="115"/>
      <c r="G171" s="116">
        <v>0</v>
      </c>
      <c r="H171" s="116">
        <v>0</v>
      </c>
      <c r="I171" s="135">
        <v>0</v>
      </c>
      <c r="J171" s="17"/>
      <c r="K171" s="111"/>
    </row>
    <row r="172" spans="1:11" s="136" customFormat="1" ht="13.5" customHeight="1" outlineLevel="1" x14ac:dyDescent="0.25">
      <c r="A172" s="108"/>
      <c r="B172" s="140"/>
      <c r="C172" s="110"/>
      <c r="D172" s="103">
        <v>2023</v>
      </c>
      <c r="E172" s="115"/>
      <c r="F172" s="116"/>
      <c r="G172" s="116">
        <v>0</v>
      </c>
      <c r="H172" s="116">
        <v>0</v>
      </c>
      <c r="I172" s="135">
        <v>0</v>
      </c>
      <c r="J172" s="17"/>
      <c r="K172" s="111"/>
    </row>
    <row r="173" spans="1:11" s="136" customFormat="1" ht="13.5" customHeight="1" outlineLevel="1" x14ac:dyDescent="0.25">
      <c r="A173" s="108"/>
      <c r="B173" s="140"/>
      <c r="C173" s="110"/>
      <c r="D173" s="103">
        <v>2024</v>
      </c>
      <c r="E173" s="115"/>
      <c r="F173" s="116"/>
      <c r="G173" s="116">
        <v>0</v>
      </c>
      <c r="H173" s="116">
        <v>0</v>
      </c>
      <c r="I173" s="135">
        <v>0</v>
      </c>
      <c r="J173" s="17"/>
      <c r="K173" s="111"/>
    </row>
    <row r="174" spans="1:11" s="136" customFormat="1" ht="19.5" customHeight="1" outlineLevel="1" x14ac:dyDescent="0.25">
      <c r="A174" s="112"/>
      <c r="B174" s="142"/>
      <c r="C174" s="114"/>
      <c r="D174" s="103">
        <v>2025</v>
      </c>
      <c r="E174" s="115"/>
      <c r="F174" s="116"/>
      <c r="G174" s="116">
        <v>0</v>
      </c>
      <c r="H174" s="116">
        <v>0</v>
      </c>
      <c r="I174" s="135">
        <v>0</v>
      </c>
      <c r="J174" s="10"/>
      <c r="K174" s="53"/>
    </row>
    <row r="175" spans="1:11" s="136" customFormat="1" ht="14.25" customHeight="1" outlineLevel="1" x14ac:dyDescent="0.25">
      <c r="A175" s="100" t="s">
        <v>149</v>
      </c>
      <c r="B175" s="101" t="s">
        <v>150</v>
      </c>
      <c r="C175" s="102" t="s">
        <v>62</v>
      </c>
      <c r="D175" s="103" t="s">
        <v>9</v>
      </c>
      <c r="E175" s="115">
        <f>SUM(F175:I175)</f>
        <v>100</v>
      </c>
      <c r="F175" s="115">
        <f>SUM(F176:F180)</f>
        <v>100</v>
      </c>
      <c r="G175" s="115">
        <f>SUM(G176:G180)</f>
        <v>0</v>
      </c>
      <c r="H175" s="115">
        <f>SUM(H176:H180)</f>
        <v>0</v>
      </c>
      <c r="I175" s="134">
        <f>SUM(I176:I180)</f>
        <v>0</v>
      </c>
      <c r="J175" s="4" t="s">
        <v>151</v>
      </c>
      <c r="K175" s="105" t="s">
        <v>152</v>
      </c>
    </row>
    <row r="176" spans="1:11" s="136" customFormat="1" ht="13.5" customHeight="1" outlineLevel="1" x14ac:dyDescent="0.25">
      <c r="A176" s="108"/>
      <c r="B176" s="109"/>
      <c r="C176" s="110"/>
      <c r="D176" s="103">
        <v>2021</v>
      </c>
      <c r="E176" s="115">
        <f>SUM(F176:I176)</f>
        <v>100</v>
      </c>
      <c r="F176" s="115">
        <v>100</v>
      </c>
      <c r="G176" s="116">
        <v>0</v>
      </c>
      <c r="H176" s="116">
        <v>0</v>
      </c>
      <c r="I176" s="135">
        <v>0</v>
      </c>
      <c r="J176" s="17"/>
      <c r="K176" s="111"/>
    </row>
    <row r="177" spans="1:11" s="136" customFormat="1" ht="13.5" customHeight="1" outlineLevel="1" x14ac:dyDescent="0.25">
      <c r="A177" s="108"/>
      <c r="B177" s="109"/>
      <c r="C177" s="110"/>
      <c r="D177" s="103">
        <v>2022</v>
      </c>
      <c r="E177" s="115"/>
      <c r="F177" s="115"/>
      <c r="G177" s="116">
        <v>0</v>
      </c>
      <c r="H177" s="116">
        <v>0</v>
      </c>
      <c r="I177" s="135">
        <v>0</v>
      </c>
      <c r="J177" s="17"/>
      <c r="K177" s="111"/>
    </row>
    <row r="178" spans="1:11" s="136" customFormat="1" ht="13.5" customHeight="1" outlineLevel="1" x14ac:dyDescent="0.25">
      <c r="A178" s="108"/>
      <c r="B178" s="109"/>
      <c r="C178" s="110"/>
      <c r="D178" s="103">
        <v>2023</v>
      </c>
      <c r="E178" s="134"/>
      <c r="F178" s="135"/>
      <c r="G178" s="135">
        <v>0</v>
      </c>
      <c r="H178" s="135">
        <v>0</v>
      </c>
      <c r="I178" s="135">
        <v>0</v>
      </c>
      <c r="J178" s="17"/>
      <c r="K178" s="111"/>
    </row>
    <row r="179" spans="1:11" s="136" customFormat="1" ht="13.5" customHeight="1" outlineLevel="1" x14ac:dyDescent="0.25">
      <c r="A179" s="108"/>
      <c r="B179" s="109"/>
      <c r="C179" s="110"/>
      <c r="D179" s="103">
        <v>2024</v>
      </c>
      <c r="E179" s="134"/>
      <c r="F179" s="135"/>
      <c r="G179" s="135">
        <v>0</v>
      </c>
      <c r="H179" s="135">
        <v>0</v>
      </c>
      <c r="I179" s="135">
        <v>0</v>
      </c>
      <c r="J179" s="17"/>
      <c r="K179" s="111"/>
    </row>
    <row r="180" spans="1:11" s="136" customFormat="1" ht="19.5" customHeight="1" outlineLevel="1" x14ac:dyDescent="0.25">
      <c r="A180" s="112"/>
      <c r="B180" s="113"/>
      <c r="C180" s="114"/>
      <c r="D180" s="103">
        <v>2025</v>
      </c>
      <c r="E180" s="134"/>
      <c r="F180" s="135"/>
      <c r="G180" s="135">
        <v>0</v>
      </c>
      <c r="H180" s="135">
        <v>0</v>
      </c>
      <c r="I180" s="135">
        <v>0</v>
      </c>
      <c r="J180" s="10"/>
      <c r="K180" s="53"/>
    </row>
    <row r="181" spans="1:11" s="136" customFormat="1" ht="16.5" customHeight="1" outlineLevel="1" x14ac:dyDescent="0.25">
      <c r="A181" s="100" t="s">
        <v>153</v>
      </c>
      <c r="B181" s="101" t="s">
        <v>154</v>
      </c>
      <c r="C181" s="102" t="s">
        <v>62</v>
      </c>
      <c r="D181" s="103" t="s">
        <v>9</v>
      </c>
      <c r="E181" s="134">
        <f t="shared" ref="E181:E192" si="15">SUM(F181:I181)</f>
        <v>598.92700000000002</v>
      </c>
      <c r="F181" s="134">
        <f>SUM(F182:F186)</f>
        <v>598.92700000000002</v>
      </c>
      <c r="G181" s="134">
        <f>SUM(G182:G186)</f>
        <v>0</v>
      </c>
      <c r="H181" s="134">
        <f>SUM(H182:H186)</f>
        <v>0</v>
      </c>
      <c r="I181" s="134">
        <f>SUM(I182:I186)</f>
        <v>0</v>
      </c>
      <c r="J181" s="105" t="s">
        <v>155</v>
      </c>
      <c r="K181" s="105" t="s">
        <v>148</v>
      </c>
    </row>
    <row r="182" spans="1:11" s="136" customFormat="1" ht="16.5" customHeight="1" outlineLevel="1" x14ac:dyDescent="0.25">
      <c r="A182" s="108"/>
      <c r="B182" s="109"/>
      <c r="C182" s="110"/>
      <c r="D182" s="103">
        <v>2021</v>
      </c>
      <c r="E182" s="134">
        <f t="shared" si="15"/>
        <v>598.92700000000002</v>
      </c>
      <c r="F182" s="135">
        <v>598.92700000000002</v>
      </c>
      <c r="G182" s="135">
        <v>0</v>
      </c>
      <c r="H182" s="135">
        <v>0</v>
      </c>
      <c r="I182" s="135">
        <v>0</v>
      </c>
      <c r="J182" s="111"/>
      <c r="K182" s="111"/>
    </row>
    <row r="183" spans="1:11" s="136" customFormat="1" ht="16.5" customHeight="1" outlineLevel="1" x14ac:dyDescent="0.25">
      <c r="A183" s="108"/>
      <c r="B183" s="109"/>
      <c r="C183" s="110"/>
      <c r="D183" s="103">
        <v>2022</v>
      </c>
      <c r="E183" s="134">
        <f t="shared" si="15"/>
        <v>0</v>
      </c>
      <c r="F183" s="135">
        <v>0</v>
      </c>
      <c r="G183" s="135">
        <v>0</v>
      </c>
      <c r="H183" s="135">
        <v>0</v>
      </c>
      <c r="I183" s="135">
        <v>0</v>
      </c>
      <c r="J183" s="111"/>
      <c r="K183" s="111"/>
    </row>
    <row r="184" spans="1:11" s="136" customFormat="1" ht="16.5" customHeight="1" outlineLevel="1" x14ac:dyDescent="0.25">
      <c r="A184" s="108"/>
      <c r="B184" s="109"/>
      <c r="C184" s="110"/>
      <c r="D184" s="103">
        <v>2023</v>
      </c>
      <c r="E184" s="134">
        <f t="shared" si="15"/>
        <v>0</v>
      </c>
      <c r="F184" s="135">
        <v>0</v>
      </c>
      <c r="G184" s="135">
        <v>0</v>
      </c>
      <c r="H184" s="135">
        <v>0</v>
      </c>
      <c r="I184" s="135">
        <v>0</v>
      </c>
      <c r="J184" s="111"/>
      <c r="K184" s="111"/>
    </row>
    <row r="185" spans="1:11" s="136" customFormat="1" ht="16.5" customHeight="1" outlineLevel="1" x14ac:dyDescent="0.25">
      <c r="A185" s="108"/>
      <c r="B185" s="109"/>
      <c r="C185" s="110"/>
      <c r="D185" s="103">
        <v>2024</v>
      </c>
      <c r="E185" s="134">
        <f t="shared" si="15"/>
        <v>0</v>
      </c>
      <c r="F185" s="135">
        <v>0</v>
      </c>
      <c r="G185" s="135">
        <v>0</v>
      </c>
      <c r="H185" s="135">
        <v>0</v>
      </c>
      <c r="I185" s="135">
        <v>0</v>
      </c>
      <c r="J185" s="111"/>
      <c r="K185" s="111"/>
    </row>
    <row r="186" spans="1:11" s="136" customFormat="1" ht="16.5" customHeight="1" outlineLevel="1" x14ac:dyDescent="0.25">
      <c r="A186" s="112"/>
      <c r="B186" s="113"/>
      <c r="C186" s="114"/>
      <c r="D186" s="103">
        <v>2025</v>
      </c>
      <c r="E186" s="134">
        <f t="shared" si="15"/>
        <v>0</v>
      </c>
      <c r="F186" s="135">
        <v>0</v>
      </c>
      <c r="G186" s="135">
        <v>0</v>
      </c>
      <c r="H186" s="135">
        <v>0</v>
      </c>
      <c r="I186" s="135">
        <v>0</v>
      </c>
      <c r="J186" s="53"/>
      <c r="K186" s="53"/>
    </row>
    <row r="187" spans="1:11" s="147" customFormat="1" ht="34.5" customHeight="1" outlineLevel="1" x14ac:dyDescent="0.25">
      <c r="A187" s="143" t="s">
        <v>156</v>
      </c>
      <c r="B187" s="156" t="s">
        <v>157</v>
      </c>
      <c r="C187" s="145" t="s">
        <v>62</v>
      </c>
      <c r="D187" s="87" t="s">
        <v>9</v>
      </c>
      <c r="E187" s="88">
        <f t="shared" si="15"/>
        <v>54717.700210000003</v>
      </c>
      <c r="F187" s="88">
        <f>SUM(F188:F192)</f>
        <v>41400</v>
      </c>
      <c r="G187" s="88">
        <f>SUM(G188:G192)</f>
        <v>0</v>
      </c>
      <c r="H187" s="88">
        <f>SUM(H188:H192)</f>
        <v>13317.700210000001</v>
      </c>
      <c r="I187" s="88">
        <f>SUM(I188:I192)</f>
        <v>0</v>
      </c>
      <c r="J187" s="146" t="s">
        <v>158</v>
      </c>
      <c r="K187" s="146" t="s">
        <v>116</v>
      </c>
    </row>
    <row r="188" spans="1:11" s="147" customFormat="1" ht="34.5" customHeight="1" outlineLevel="1" x14ac:dyDescent="0.25">
      <c r="A188" s="143"/>
      <c r="B188" s="156"/>
      <c r="C188" s="145"/>
      <c r="D188" s="87">
        <v>2021</v>
      </c>
      <c r="E188" s="88">
        <f t="shared" si="15"/>
        <v>54717.700210000003</v>
      </c>
      <c r="F188" s="88">
        <f t="shared" ref="F188:I192" si="16">F200+F194</f>
        <v>41400</v>
      </c>
      <c r="G188" s="88">
        <f t="shared" si="16"/>
        <v>0</v>
      </c>
      <c r="H188" s="88">
        <f t="shared" si="16"/>
        <v>13317.700210000001</v>
      </c>
      <c r="I188" s="88">
        <f t="shared" si="16"/>
        <v>0</v>
      </c>
      <c r="J188" s="146"/>
      <c r="K188" s="146"/>
    </row>
    <row r="189" spans="1:11" s="147" customFormat="1" ht="34.5" customHeight="1" outlineLevel="1" x14ac:dyDescent="0.25">
      <c r="A189" s="143"/>
      <c r="B189" s="156"/>
      <c r="C189" s="145"/>
      <c r="D189" s="87">
        <v>2022</v>
      </c>
      <c r="E189" s="88">
        <f t="shared" si="15"/>
        <v>0</v>
      </c>
      <c r="F189" s="88">
        <f t="shared" si="16"/>
        <v>0</v>
      </c>
      <c r="G189" s="88">
        <f t="shared" si="16"/>
        <v>0</v>
      </c>
      <c r="H189" s="88">
        <f t="shared" si="16"/>
        <v>0</v>
      </c>
      <c r="I189" s="88">
        <f t="shared" si="16"/>
        <v>0</v>
      </c>
      <c r="J189" s="146"/>
      <c r="K189" s="146"/>
    </row>
    <row r="190" spans="1:11" s="147" customFormat="1" ht="34.5" customHeight="1" outlineLevel="1" x14ac:dyDescent="0.25">
      <c r="A190" s="143"/>
      <c r="B190" s="156"/>
      <c r="C190" s="145"/>
      <c r="D190" s="87">
        <v>2023</v>
      </c>
      <c r="E190" s="88">
        <f t="shared" si="15"/>
        <v>0</v>
      </c>
      <c r="F190" s="88">
        <f t="shared" si="16"/>
        <v>0</v>
      </c>
      <c r="G190" s="88">
        <f t="shared" si="16"/>
        <v>0</v>
      </c>
      <c r="H190" s="88">
        <f t="shared" si="16"/>
        <v>0</v>
      </c>
      <c r="I190" s="88">
        <f t="shared" si="16"/>
        <v>0</v>
      </c>
      <c r="J190" s="146"/>
      <c r="K190" s="146"/>
    </row>
    <row r="191" spans="1:11" s="147" customFormat="1" ht="34.5" customHeight="1" outlineLevel="1" x14ac:dyDescent="0.25">
      <c r="A191" s="143"/>
      <c r="B191" s="156"/>
      <c r="C191" s="145"/>
      <c r="D191" s="87">
        <v>2024</v>
      </c>
      <c r="E191" s="88">
        <f t="shared" si="15"/>
        <v>0</v>
      </c>
      <c r="F191" s="88">
        <f t="shared" si="16"/>
        <v>0</v>
      </c>
      <c r="G191" s="88">
        <f t="shared" si="16"/>
        <v>0</v>
      </c>
      <c r="H191" s="88">
        <f t="shared" si="16"/>
        <v>0</v>
      </c>
      <c r="I191" s="88">
        <f t="shared" si="16"/>
        <v>0</v>
      </c>
      <c r="J191" s="146"/>
      <c r="K191" s="146"/>
    </row>
    <row r="192" spans="1:11" s="147" customFormat="1" ht="34.5" customHeight="1" outlineLevel="1" x14ac:dyDescent="0.25">
      <c r="A192" s="143"/>
      <c r="B192" s="156"/>
      <c r="C192" s="145"/>
      <c r="D192" s="87">
        <v>2025</v>
      </c>
      <c r="E192" s="88">
        <f t="shared" si="15"/>
        <v>0</v>
      </c>
      <c r="F192" s="88">
        <f t="shared" si="16"/>
        <v>0</v>
      </c>
      <c r="G192" s="88">
        <f t="shared" si="16"/>
        <v>0</v>
      </c>
      <c r="H192" s="88">
        <f t="shared" si="16"/>
        <v>0</v>
      </c>
      <c r="I192" s="88">
        <f t="shared" si="16"/>
        <v>0</v>
      </c>
      <c r="J192" s="146"/>
      <c r="K192" s="146"/>
    </row>
    <row r="193" spans="1:11" s="136" customFormat="1" ht="18.75" customHeight="1" outlineLevel="1" x14ac:dyDescent="0.25">
      <c r="A193" s="100" t="s">
        <v>159</v>
      </c>
      <c r="B193" s="101" t="s">
        <v>160</v>
      </c>
      <c r="C193" s="102">
        <v>2021</v>
      </c>
      <c r="D193" s="103" t="s">
        <v>9</v>
      </c>
      <c r="E193" s="134">
        <f>SUM(E194:E198)</f>
        <v>9800.9188400000003</v>
      </c>
      <c r="F193" s="135">
        <f>SUM(F194:F198)</f>
        <v>6400</v>
      </c>
      <c r="G193" s="135">
        <f>SUM(G194:G198)</f>
        <v>0</v>
      </c>
      <c r="H193" s="135">
        <f>SUM(H194:H198)</f>
        <v>3400.9188399999998</v>
      </c>
      <c r="I193" s="135">
        <f>SUM(I194:I198)</f>
        <v>0</v>
      </c>
      <c r="J193" s="105" t="s">
        <v>161</v>
      </c>
      <c r="K193" s="105" t="s">
        <v>116</v>
      </c>
    </row>
    <row r="194" spans="1:11" s="136" customFormat="1" ht="18.75" customHeight="1" outlineLevel="1" x14ac:dyDescent="0.25">
      <c r="A194" s="108"/>
      <c r="B194" s="109"/>
      <c r="C194" s="110"/>
      <c r="D194" s="103">
        <v>2021</v>
      </c>
      <c r="E194" s="134">
        <f>SUM(F194:I194)</f>
        <v>9800.9188400000003</v>
      </c>
      <c r="F194" s="135">
        <v>6400</v>
      </c>
      <c r="G194" s="135">
        <v>0</v>
      </c>
      <c r="H194" s="135">
        <v>3400.9188399999998</v>
      </c>
      <c r="I194" s="135">
        <v>0</v>
      </c>
      <c r="J194" s="111"/>
      <c r="K194" s="111"/>
    </row>
    <row r="195" spans="1:11" s="136" customFormat="1" ht="18.75" customHeight="1" outlineLevel="1" x14ac:dyDescent="0.25">
      <c r="A195" s="108"/>
      <c r="B195" s="109"/>
      <c r="C195" s="110"/>
      <c r="D195" s="103">
        <v>2022</v>
      </c>
      <c r="E195" s="134">
        <f>SUM(F195:I195)</f>
        <v>0</v>
      </c>
      <c r="F195" s="135">
        <v>0</v>
      </c>
      <c r="G195" s="135">
        <v>0</v>
      </c>
      <c r="H195" s="135">
        <v>0</v>
      </c>
      <c r="I195" s="135">
        <v>0</v>
      </c>
      <c r="J195" s="111"/>
      <c r="K195" s="111"/>
    </row>
    <row r="196" spans="1:11" s="136" customFormat="1" ht="18.75" customHeight="1" outlineLevel="1" x14ac:dyDescent="0.25">
      <c r="A196" s="108"/>
      <c r="B196" s="109"/>
      <c r="C196" s="110"/>
      <c r="D196" s="103">
        <v>2023</v>
      </c>
      <c r="E196" s="134">
        <f>SUM(F196:I196)</f>
        <v>0</v>
      </c>
      <c r="F196" s="135">
        <v>0</v>
      </c>
      <c r="G196" s="135">
        <v>0</v>
      </c>
      <c r="H196" s="135">
        <v>0</v>
      </c>
      <c r="I196" s="135">
        <v>0</v>
      </c>
      <c r="J196" s="111"/>
      <c r="K196" s="111"/>
    </row>
    <row r="197" spans="1:11" s="136" customFormat="1" ht="18.75" customHeight="1" outlineLevel="1" x14ac:dyDescent="0.25">
      <c r="A197" s="108"/>
      <c r="B197" s="109"/>
      <c r="C197" s="110"/>
      <c r="D197" s="103">
        <v>2024</v>
      </c>
      <c r="E197" s="134">
        <f>SUM(F197:I197)</f>
        <v>0</v>
      </c>
      <c r="F197" s="135">
        <v>0</v>
      </c>
      <c r="G197" s="135">
        <v>0</v>
      </c>
      <c r="H197" s="135">
        <v>0</v>
      </c>
      <c r="I197" s="135">
        <v>0</v>
      </c>
      <c r="J197" s="111"/>
      <c r="K197" s="111"/>
    </row>
    <row r="198" spans="1:11" s="136" customFormat="1" ht="18.75" customHeight="1" outlineLevel="1" x14ac:dyDescent="0.25">
      <c r="A198" s="112"/>
      <c r="B198" s="113"/>
      <c r="C198" s="114"/>
      <c r="D198" s="103">
        <v>2025</v>
      </c>
      <c r="E198" s="134">
        <f>SUM(F198:I198)</f>
        <v>0</v>
      </c>
      <c r="F198" s="135">
        <v>0</v>
      </c>
      <c r="G198" s="135">
        <v>0</v>
      </c>
      <c r="H198" s="135">
        <v>0</v>
      </c>
      <c r="I198" s="135">
        <v>0</v>
      </c>
      <c r="J198" s="53"/>
      <c r="K198" s="53"/>
    </row>
    <row r="199" spans="1:11" s="136" customFormat="1" ht="17.100000000000001" customHeight="1" outlineLevel="1" x14ac:dyDescent="0.25">
      <c r="A199" s="137" t="s">
        <v>162</v>
      </c>
      <c r="B199" s="138" t="s">
        <v>163</v>
      </c>
      <c r="C199" s="2">
        <v>2021</v>
      </c>
      <c r="D199" s="11" t="s">
        <v>9</v>
      </c>
      <c r="E199" s="115">
        <f>SUM(E200:E204)</f>
        <v>44916.781369999997</v>
      </c>
      <c r="F199" s="116">
        <f>SUM(F200:F204)</f>
        <v>35000</v>
      </c>
      <c r="G199" s="116">
        <f>SUM(G200:G204)</f>
        <v>0</v>
      </c>
      <c r="H199" s="116">
        <f>SUM(H200:H204)</f>
        <v>9916.7813700000006</v>
      </c>
      <c r="I199" s="116">
        <f>SUM(I200:I204)</f>
        <v>0</v>
      </c>
      <c r="J199" s="4" t="s">
        <v>164</v>
      </c>
      <c r="K199" s="4" t="s">
        <v>116</v>
      </c>
    </row>
    <row r="200" spans="1:11" s="136" customFormat="1" ht="17.100000000000001" customHeight="1" outlineLevel="1" x14ac:dyDescent="0.25">
      <c r="A200" s="139"/>
      <c r="B200" s="140"/>
      <c r="C200" s="16"/>
      <c r="D200" s="11">
        <v>2021</v>
      </c>
      <c r="E200" s="115">
        <f>SUM(F200:I200)</f>
        <v>44916.781369999997</v>
      </c>
      <c r="F200" s="116">
        <v>35000</v>
      </c>
      <c r="G200" s="116">
        <v>0</v>
      </c>
      <c r="H200" s="116">
        <v>9916.7813700000006</v>
      </c>
      <c r="I200" s="116">
        <v>0</v>
      </c>
      <c r="J200" s="17"/>
      <c r="K200" s="17"/>
    </row>
    <row r="201" spans="1:11" s="136" customFormat="1" ht="17.100000000000001" customHeight="1" outlineLevel="1" x14ac:dyDescent="0.25">
      <c r="A201" s="139"/>
      <c r="B201" s="140"/>
      <c r="C201" s="16"/>
      <c r="D201" s="11">
        <v>2022</v>
      </c>
      <c r="E201" s="115">
        <f>SUM(F201:I201)</f>
        <v>0</v>
      </c>
      <c r="F201" s="116">
        <v>0</v>
      </c>
      <c r="G201" s="116">
        <v>0</v>
      </c>
      <c r="H201" s="116">
        <v>0</v>
      </c>
      <c r="I201" s="116">
        <v>0</v>
      </c>
      <c r="J201" s="17"/>
      <c r="K201" s="17"/>
    </row>
    <row r="202" spans="1:11" s="136" customFormat="1" ht="17.100000000000001" customHeight="1" outlineLevel="1" x14ac:dyDescent="0.25">
      <c r="A202" s="139"/>
      <c r="B202" s="140"/>
      <c r="C202" s="16"/>
      <c r="D202" s="11">
        <v>2023</v>
      </c>
      <c r="E202" s="115">
        <f>SUM(F202:I202)</f>
        <v>0</v>
      </c>
      <c r="F202" s="116">
        <v>0</v>
      </c>
      <c r="G202" s="116">
        <v>0</v>
      </c>
      <c r="H202" s="116">
        <v>0</v>
      </c>
      <c r="I202" s="116">
        <v>0</v>
      </c>
      <c r="J202" s="17"/>
      <c r="K202" s="17"/>
    </row>
    <row r="203" spans="1:11" s="136" customFormat="1" ht="17.100000000000001" customHeight="1" outlineLevel="1" x14ac:dyDescent="0.25">
      <c r="A203" s="139"/>
      <c r="B203" s="140"/>
      <c r="C203" s="16"/>
      <c r="D203" s="11">
        <v>2024</v>
      </c>
      <c r="E203" s="115">
        <f>SUM(F203:I203)</f>
        <v>0</v>
      </c>
      <c r="F203" s="116">
        <v>0</v>
      </c>
      <c r="G203" s="116">
        <v>0</v>
      </c>
      <c r="H203" s="116">
        <v>0</v>
      </c>
      <c r="I203" s="116">
        <v>0</v>
      </c>
      <c r="J203" s="17"/>
      <c r="K203" s="17"/>
    </row>
    <row r="204" spans="1:11" s="136" customFormat="1" ht="17.100000000000001" customHeight="1" outlineLevel="1" x14ac:dyDescent="0.25">
      <c r="A204" s="141"/>
      <c r="B204" s="142"/>
      <c r="C204" s="8"/>
      <c r="D204" s="11">
        <v>2025</v>
      </c>
      <c r="E204" s="115">
        <f>SUM(F204:I204)</f>
        <v>0</v>
      </c>
      <c r="F204" s="116">
        <v>0</v>
      </c>
      <c r="G204" s="116">
        <v>0</v>
      </c>
      <c r="H204" s="116">
        <v>0</v>
      </c>
      <c r="I204" s="116">
        <v>0</v>
      </c>
      <c r="J204" s="10"/>
      <c r="K204" s="10"/>
    </row>
    <row r="205" spans="1:11" s="147" customFormat="1" ht="20.100000000000001" customHeight="1" outlineLevel="1" x14ac:dyDescent="0.25">
      <c r="A205" s="143" t="s">
        <v>165</v>
      </c>
      <c r="B205" s="156" t="s">
        <v>102</v>
      </c>
      <c r="C205" s="145" t="s">
        <v>103</v>
      </c>
      <c r="D205" s="87" t="s">
        <v>9</v>
      </c>
      <c r="E205" s="88">
        <f t="shared" ref="E205:E234" si="17">SUM(F205:I205)</f>
        <v>77066.396940000006</v>
      </c>
      <c r="F205" s="88">
        <f>SUM(F206:F210)</f>
        <v>11731.396940000001</v>
      </c>
      <c r="G205" s="88">
        <f>SUM(G206:G210)</f>
        <v>65335</v>
      </c>
      <c r="H205" s="88">
        <f>SUM(H206:H210)</f>
        <v>0</v>
      </c>
      <c r="I205" s="88">
        <f>SUM(I206:I210)</f>
        <v>0</v>
      </c>
      <c r="J205" s="146" t="s">
        <v>166</v>
      </c>
      <c r="K205" s="146" t="s">
        <v>70</v>
      </c>
    </row>
    <row r="206" spans="1:11" s="147" customFormat="1" ht="20.100000000000001" customHeight="1" outlineLevel="1" x14ac:dyDescent="0.25">
      <c r="A206" s="143"/>
      <c r="B206" s="156"/>
      <c r="C206" s="145"/>
      <c r="D206" s="87">
        <v>2021</v>
      </c>
      <c r="E206" s="88">
        <f t="shared" si="17"/>
        <v>34057.322679999997</v>
      </c>
      <c r="F206" s="89">
        <f>F212+F218</f>
        <v>3511.3226800000002</v>
      </c>
      <c r="G206" s="89">
        <f t="shared" ref="F206:J210" si="18">G212+G218</f>
        <v>30546</v>
      </c>
      <c r="H206" s="89">
        <f t="shared" si="18"/>
        <v>0</v>
      </c>
      <c r="I206" s="89">
        <f t="shared" si="18"/>
        <v>0</v>
      </c>
      <c r="J206" s="146"/>
      <c r="K206" s="146"/>
    </row>
    <row r="207" spans="1:11" s="147" customFormat="1" ht="20.100000000000001" customHeight="1" outlineLevel="1" x14ac:dyDescent="0.25">
      <c r="A207" s="143"/>
      <c r="B207" s="156"/>
      <c r="C207" s="145"/>
      <c r="D207" s="87">
        <v>2022</v>
      </c>
      <c r="E207" s="88">
        <f t="shared" si="17"/>
        <v>19727.664930000003</v>
      </c>
      <c r="F207" s="89">
        <f>F213+F219</f>
        <v>2738.2649299999998</v>
      </c>
      <c r="G207" s="89">
        <f t="shared" si="18"/>
        <v>16989.400000000001</v>
      </c>
      <c r="H207" s="89">
        <f t="shared" si="18"/>
        <v>0</v>
      </c>
      <c r="I207" s="89">
        <f t="shared" si="18"/>
        <v>0</v>
      </c>
      <c r="J207" s="146"/>
      <c r="K207" s="146"/>
    </row>
    <row r="208" spans="1:11" s="147" customFormat="1" ht="20.100000000000001" customHeight="1" outlineLevel="1" x14ac:dyDescent="0.25">
      <c r="A208" s="143"/>
      <c r="B208" s="156"/>
      <c r="C208" s="145"/>
      <c r="D208" s="87">
        <v>2023</v>
      </c>
      <c r="E208" s="88">
        <f t="shared" si="17"/>
        <v>20589.57993</v>
      </c>
      <c r="F208" s="89">
        <f>F214+F220</f>
        <v>2789.97993</v>
      </c>
      <c r="G208" s="89">
        <f t="shared" si="18"/>
        <v>17799.599999999999</v>
      </c>
      <c r="H208" s="89">
        <f t="shared" si="18"/>
        <v>0</v>
      </c>
      <c r="I208" s="89">
        <f t="shared" si="18"/>
        <v>0</v>
      </c>
      <c r="J208" s="146"/>
      <c r="K208" s="146"/>
    </row>
    <row r="209" spans="1:16" s="147" customFormat="1" ht="20.100000000000001" customHeight="1" outlineLevel="1" x14ac:dyDescent="0.25">
      <c r="A209" s="143"/>
      <c r="B209" s="156"/>
      <c r="C209" s="145"/>
      <c r="D209" s="87">
        <v>2024</v>
      </c>
      <c r="E209" s="88">
        <f t="shared" si="17"/>
        <v>2691.8294000000001</v>
      </c>
      <c r="F209" s="89">
        <f>F215+F221</f>
        <v>2691.8294000000001</v>
      </c>
      <c r="G209" s="89">
        <f t="shared" si="18"/>
        <v>0</v>
      </c>
      <c r="H209" s="89">
        <f t="shared" si="18"/>
        <v>0</v>
      </c>
      <c r="I209" s="89">
        <f t="shared" si="18"/>
        <v>0</v>
      </c>
      <c r="J209" s="146"/>
      <c r="K209" s="146"/>
    </row>
    <row r="210" spans="1:16" s="147" customFormat="1" ht="20.100000000000001" customHeight="1" outlineLevel="1" x14ac:dyDescent="0.25">
      <c r="A210" s="143"/>
      <c r="B210" s="156"/>
      <c r="C210" s="145"/>
      <c r="D210" s="87">
        <v>2025</v>
      </c>
      <c r="E210" s="88">
        <f t="shared" si="17"/>
        <v>0</v>
      </c>
      <c r="F210" s="89">
        <f t="shared" si="18"/>
        <v>0</v>
      </c>
      <c r="G210" s="89">
        <f t="shared" si="18"/>
        <v>0</v>
      </c>
      <c r="H210" s="89">
        <f t="shared" si="18"/>
        <v>0</v>
      </c>
      <c r="I210" s="89">
        <f>I216+I222</f>
        <v>0</v>
      </c>
      <c r="J210" s="146"/>
      <c r="K210" s="146"/>
    </row>
    <row r="211" spans="1:16" s="136" customFormat="1" ht="15.75" customHeight="1" outlineLevel="1" x14ac:dyDescent="0.25">
      <c r="A211" s="131" t="s">
        <v>124</v>
      </c>
      <c r="B211" s="168" t="s">
        <v>167</v>
      </c>
      <c r="C211" s="133" t="s">
        <v>103</v>
      </c>
      <c r="D211" s="11" t="s">
        <v>9</v>
      </c>
      <c r="E211" s="115">
        <f t="shared" si="17"/>
        <v>55205.819469999995</v>
      </c>
      <c r="F211" s="115">
        <f>SUM(F212:F216)</f>
        <v>4000.1194699999996</v>
      </c>
      <c r="G211" s="115">
        <f>SUM(G212:G216)</f>
        <v>51205.7</v>
      </c>
      <c r="H211" s="115">
        <f>SUM(H212:H216)</f>
        <v>0</v>
      </c>
      <c r="I211" s="134">
        <f>SUM(I212:I216)</f>
        <v>0</v>
      </c>
      <c r="J211" s="169" t="s">
        <v>168</v>
      </c>
      <c r="K211" s="56" t="s">
        <v>116</v>
      </c>
    </row>
    <row r="212" spans="1:16" s="136" customFormat="1" outlineLevel="1" x14ac:dyDescent="0.25">
      <c r="A212" s="131"/>
      <c r="B212" s="168"/>
      <c r="C212" s="133"/>
      <c r="D212" s="11">
        <v>2021</v>
      </c>
      <c r="E212" s="115">
        <f t="shared" si="17"/>
        <v>27675.21</v>
      </c>
      <c r="F212" s="115">
        <v>1660.51</v>
      </c>
      <c r="G212" s="116">
        <v>26014.7</v>
      </c>
      <c r="H212" s="116">
        <v>0</v>
      </c>
      <c r="I212" s="135">
        <v>0</v>
      </c>
      <c r="J212" s="169"/>
      <c r="K212" s="56"/>
      <c r="L212" s="170"/>
      <c r="M212" s="170"/>
      <c r="N212" s="170"/>
      <c r="O212" s="170"/>
      <c r="P212" s="170"/>
    </row>
    <row r="213" spans="1:16" s="136" customFormat="1" outlineLevel="1" x14ac:dyDescent="0.25">
      <c r="A213" s="131"/>
      <c r="B213" s="168"/>
      <c r="C213" s="133"/>
      <c r="D213" s="11">
        <v>2022</v>
      </c>
      <c r="E213" s="115">
        <f t="shared" si="17"/>
        <v>12968.51</v>
      </c>
      <c r="F213" s="115">
        <v>778.11</v>
      </c>
      <c r="G213" s="116">
        <v>12190.4</v>
      </c>
      <c r="H213" s="116">
        <v>0</v>
      </c>
      <c r="I213" s="135">
        <v>0</v>
      </c>
      <c r="J213" s="169"/>
      <c r="K213" s="56"/>
      <c r="L213" s="170"/>
      <c r="M213" s="170"/>
      <c r="N213" s="170"/>
      <c r="O213" s="170"/>
      <c r="P213" s="170"/>
    </row>
    <row r="214" spans="1:16" s="136" customFormat="1" outlineLevel="1" x14ac:dyDescent="0.25">
      <c r="A214" s="131"/>
      <c r="B214" s="168"/>
      <c r="C214" s="133"/>
      <c r="D214" s="11">
        <v>2023</v>
      </c>
      <c r="E214" s="115">
        <f t="shared" si="17"/>
        <v>13830.425000000001</v>
      </c>
      <c r="F214" s="115">
        <v>829.82500000000005</v>
      </c>
      <c r="G214" s="116">
        <v>13000.6</v>
      </c>
      <c r="H214" s="116">
        <v>0</v>
      </c>
      <c r="I214" s="135">
        <v>0</v>
      </c>
      <c r="J214" s="169"/>
      <c r="K214" s="56"/>
      <c r="L214" s="152"/>
    </row>
    <row r="215" spans="1:16" s="136" customFormat="1" outlineLevel="1" x14ac:dyDescent="0.25">
      <c r="A215" s="131"/>
      <c r="B215" s="168"/>
      <c r="C215" s="133"/>
      <c r="D215" s="11">
        <v>2024</v>
      </c>
      <c r="E215" s="115">
        <f t="shared" si="17"/>
        <v>731.67447000000004</v>
      </c>
      <c r="F215" s="115">
        <v>731.67447000000004</v>
      </c>
      <c r="G215" s="116">
        <v>0</v>
      </c>
      <c r="H215" s="116">
        <v>0</v>
      </c>
      <c r="I215" s="135">
        <v>0</v>
      </c>
      <c r="J215" s="169"/>
      <c r="K215" s="56"/>
    </row>
    <row r="216" spans="1:16" s="136" customFormat="1" outlineLevel="1" x14ac:dyDescent="0.25">
      <c r="A216" s="131"/>
      <c r="B216" s="168"/>
      <c r="C216" s="133"/>
      <c r="D216" s="103">
        <v>2025</v>
      </c>
      <c r="E216" s="134">
        <f t="shared" si="17"/>
        <v>0</v>
      </c>
      <c r="F216" s="134">
        <v>0</v>
      </c>
      <c r="G216" s="135">
        <v>0</v>
      </c>
      <c r="H216" s="135">
        <v>0</v>
      </c>
      <c r="I216" s="135">
        <v>0</v>
      </c>
      <c r="J216" s="169"/>
      <c r="K216" s="56"/>
    </row>
    <row r="217" spans="1:16" s="147" customFormat="1" ht="19.5" customHeight="1" outlineLevel="1" x14ac:dyDescent="0.25">
      <c r="A217" s="131" t="s">
        <v>127</v>
      </c>
      <c r="B217" s="132" t="s">
        <v>169</v>
      </c>
      <c r="C217" s="133" t="s">
        <v>62</v>
      </c>
      <c r="D217" s="103" t="s">
        <v>9</v>
      </c>
      <c r="E217" s="134">
        <f t="shared" si="17"/>
        <v>21860.577469999997</v>
      </c>
      <c r="F217" s="134">
        <f>SUM(F218:F222)</f>
        <v>7731.2774699999991</v>
      </c>
      <c r="G217" s="134">
        <f>SUM(G218:G222)</f>
        <v>14129.3</v>
      </c>
      <c r="H217" s="134">
        <f>SUM(H218:H222)</f>
        <v>0</v>
      </c>
      <c r="I217" s="134">
        <f>SUM(I218:I222)</f>
        <v>0</v>
      </c>
      <c r="J217" s="171" t="s">
        <v>170</v>
      </c>
      <c r="K217" s="32" t="s">
        <v>70</v>
      </c>
      <c r="L217" s="170"/>
      <c r="M217" s="170"/>
      <c r="N217" s="172"/>
      <c r="O217" s="172"/>
    </row>
    <row r="218" spans="1:16" s="147" customFormat="1" ht="15" customHeight="1" outlineLevel="1" x14ac:dyDescent="0.25">
      <c r="A218" s="131"/>
      <c r="B218" s="132"/>
      <c r="C218" s="133"/>
      <c r="D218" s="103">
        <v>2021</v>
      </c>
      <c r="E218" s="134">
        <f t="shared" si="17"/>
        <v>6382.1126800000002</v>
      </c>
      <c r="F218" s="134">
        <v>1850.81268</v>
      </c>
      <c r="G218" s="135">
        <v>4531.3</v>
      </c>
      <c r="H218" s="135">
        <v>0</v>
      </c>
      <c r="I218" s="135">
        <v>0</v>
      </c>
      <c r="J218" s="171"/>
      <c r="K218" s="32"/>
      <c r="L218" s="170"/>
      <c r="M218" s="170"/>
      <c r="N218" s="172"/>
      <c r="O218" s="172"/>
    </row>
    <row r="219" spans="1:16" s="147" customFormat="1" ht="16.5" customHeight="1" outlineLevel="1" x14ac:dyDescent="0.25">
      <c r="A219" s="131"/>
      <c r="B219" s="132"/>
      <c r="C219" s="133"/>
      <c r="D219" s="103">
        <v>2022</v>
      </c>
      <c r="E219" s="134">
        <f t="shared" si="17"/>
        <v>6759.1549299999997</v>
      </c>
      <c r="F219" s="134">
        <v>1960.1549299999999</v>
      </c>
      <c r="G219" s="135">
        <v>4799</v>
      </c>
      <c r="H219" s="135">
        <v>0</v>
      </c>
      <c r="I219" s="135">
        <v>0</v>
      </c>
      <c r="J219" s="171"/>
      <c r="K219" s="32"/>
      <c r="L219" s="170"/>
      <c r="M219" s="170"/>
      <c r="N219" s="172"/>
      <c r="O219" s="172"/>
    </row>
    <row r="220" spans="1:16" s="147" customFormat="1" ht="14.25" customHeight="1" outlineLevel="1" x14ac:dyDescent="0.25">
      <c r="A220" s="131"/>
      <c r="B220" s="132"/>
      <c r="C220" s="133"/>
      <c r="D220" s="103">
        <v>2023</v>
      </c>
      <c r="E220" s="134">
        <f t="shared" si="17"/>
        <v>6759.1549299999997</v>
      </c>
      <c r="F220" s="134">
        <v>1960.1549299999999</v>
      </c>
      <c r="G220" s="135">
        <v>4799</v>
      </c>
      <c r="H220" s="135">
        <v>0</v>
      </c>
      <c r="I220" s="135">
        <v>0</v>
      </c>
      <c r="J220" s="171"/>
      <c r="K220" s="32"/>
      <c r="L220" s="170"/>
      <c r="M220" s="170"/>
      <c r="N220" s="172"/>
      <c r="O220" s="172"/>
    </row>
    <row r="221" spans="1:16" s="147" customFormat="1" ht="12.75" customHeight="1" outlineLevel="1" x14ac:dyDescent="0.25">
      <c r="A221" s="131"/>
      <c r="B221" s="132"/>
      <c r="C221" s="133"/>
      <c r="D221" s="103">
        <v>2024</v>
      </c>
      <c r="E221" s="134">
        <f t="shared" si="17"/>
        <v>1960.1549299999999</v>
      </c>
      <c r="F221" s="134">
        <v>1960.1549299999999</v>
      </c>
      <c r="G221" s="135">
        <v>0</v>
      </c>
      <c r="H221" s="135">
        <v>0</v>
      </c>
      <c r="I221" s="135">
        <v>0</v>
      </c>
      <c r="J221" s="171"/>
      <c r="K221" s="32"/>
      <c r="L221" s="172"/>
      <c r="M221" s="172"/>
      <c r="N221" s="172"/>
      <c r="O221" s="172"/>
    </row>
    <row r="222" spans="1:16" s="147" customFormat="1" ht="14.25" customHeight="1" outlineLevel="1" x14ac:dyDescent="0.25">
      <c r="A222" s="131"/>
      <c r="B222" s="132"/>
      <c r="C222" s="133"/>
      <c r="D222" s="103">
        <v>2025</v>
      </c>
      <c r="E222" s="134">
        <f t="shared" si="17"/>
        <v>0</v>
      </c>
      <c r="F222" s="134">
        <v>0</v>
      </c>
      <c r="G222" s="135">
        <v>0</v>
      </c>
      <c r="H222" s="135">
        <v>0</v>
      </c>
      <c r="I222" s="135">
        <v>0</v>
      </c>
      <c r="J222" s="171"/>
      <c r="K222" s="32"/>
      <c r="L222" s="172"/>
      <c r="M222" s="172"/>
      <c r="N222" s="172"/>
      <c r="O222" s="172"/>
    </row>
    <row r="223" spans="1:16" s="147" customFormat="1" ht="15.95" customHeight="1" x14ac:dyDescent="0.25">
      <c r="A223" s="61" t="s">
        <v>171</v>
      </c>
      <c r="B223" s="62" t="s">
        <v>172</v>
      </c>
      <c r="C223" s="63" t="s">
        <v>62</v>
      </c>
      <c r="D223" s="64" t="s">
        <v>9</v>
      </c>
      <c r="E223" s="65">
        <f t="shared" si="17"/>
        <v>1223746.6160092873</v>
      </c>
      <c r="F223" s="65">
        <f>SUM(F224:F228)</f>
        <v>651087.55233000009</v>
      </c>
      <c r="G223" s="65">
        <f>SUM(G224:G228)</f>
        <v>502391</v>
      </c>
      <c r="H223" s="65">
        <f>SUM(H224:H228)</f>
        <v>70268.063679287137</v>
      </c>
      <c r="I223" s="65">
        <f>SUM(I224:I228)</f>
        <v>0</v>
      </c>
      <c r="J223" s="66"/>
      <c r="K223" s="66" t="s">
        <v>173</v>
      </c>
      <c r="L223" s="172"/>
      <c r="M223" s="172"/>
      <c r="N223" s="172"/>
      <c r="O223" s="172"/>
    </row>
    <row r="224" spans="1:16" s="147" customFormat="1" ht="15.95" customHeight="1" x14ac:dyDescent="0.25">
      <c r="A224" s="61"/>
      <c r="B224" s="62"/>
      <c r="C224" s="63"/>
      <c r="D224" s="64">
        <v>2021</v>
      </c>
      <c r="E224" s="65">
        <f t="shared" si="17"/>
        <v>524654.3260824451</v>
      </c>
      <c r="F224" s="65">
        <f t="shared" ref="F224:I228" si="19">F230+F277+F367</f>
        <v>238595.71540000002</v>
      </c>
      <c r="G224" s="65">
        <f t="shared" si="19"/>
        <v>257488.7</v>
      </c>
      <c r="H224" s="65">
        <f t="shared" si="19"/>
        <v>28569.910682445032</v>
      </c>
      <c r="I224" s="65">
        <f t="shared" si="19"/>
        <v>0</v>
      </c>
      <c r="J224" s="66"/>
      <c r="K224" s="66"/>
    </row>
    <row r="225" spans="1:11" s="147" customFormat="1" ht="15.95" customHeight="1" x14ac:dyDescent="0.25">
      <c r="A225" s="61"/>
      <c r="B225" s="62"/>
      <c r="C225" s="63"/>
      <c r="D225" s="64">
        <v>2022</v>
      </c>
      <c r="E225" s="65">
        <f t="shared" si="17"/>
        <v>537469.39519000007</v>
      </c>
      <c r="F225" s="65">
        <f t="shared" si="19"/>
        <v>378666.53693000006</v>
      </c>
      <c r="G225" s="65">
        <f t="shared" si="19"/>
        <v>117511.3</v>
      </c>
      <c r="H225" s="65">
        <f t="shared" si="19"/>
        <v>41291.558260000005</v>
      </c>
      <c r="I225" s="65">
        <f t="shared" si="19"/>
        <v>0</v>
      </c>
      <c r="J225" s="66"/>
      <c r="K225" s="66"/>
    </row>
    <row r="226" spans="1:11" s="147" customFormat="1" ht="15.95" customHeight="1" x14ac:dyDescent="0.25">
      <c r="A226" s="61"/>
      <c r="B226" s="62"/>
      <c r="C226" s="63"/>
      <c r="D226" s="64">
        <v>2023</v>
      </c>
      <c r="E226" s="65">
        <f t="shared" si="17"/>
        <v>145572.89473684211</v>
      </c>
      <c r="F226" s="65">
        <f t="shared" si="19"/>
        <v>17775.3</v>
      </c>
      <c r="G226" s="65">
        <f t="shared" si="19"/>
        <v>127391</v>
      </c>
      <c r="H226" s="65">
        <f t="shared" si="19"/>
        <v>406.59473684210525</v>
      </c>
      <c r="I226" s="65">
        <f t="shared" si="19"/>
        <v>0</v>
      </c>
      <c r="J226" s="66"/>
      <c r="K226" s="66"/>
    </row>
    <row r="227" spans="1:11" s="147" customFormat="1" ht="15.95" customHeight="1" x14ac:dyDescent="0.25">
      <c r="A227" s="61"/>
      <c r="B227" s="62"/>
      <c r="C227" s="63"/>
      <c r="D227" s="64">
        <v>2024</v>
      </c>
      <c r="E227" s="65">
        <f t="shared" si="17"/>
        <v>10050</v>
      </c>
      <c r="F227" s="65">
        <f t="shared" si="19"/>
        <v>10050</v>
      </c>
      <c r="G227" s="65">
        <f t="shared" si="19"/>
        <v>0</v>
      </c>
      <c r="H227" s="65">
        <f t="shared" si="19"/>
        <v>0</v>
      </c>
      <c r="I227" s="65">
        <f t="shared" si="19"/>
        <v>0</v>
      </c>
      <c r="J227" s="66"/>
      <c r="K227" s="66"/>
    </row>
    <row r="228" spans="1:11" s="147" customFormat="1" ht="15.95" customHeight="1" x14ac:dyDescent="0.25">
      <c r="A228" s="61"/>
      <c r="B228" s="62"/>
      <c r="C228" s="63"/>
      <c r="D228" s="64">
        <v>2025</v>
      </c>
      <c r="E228" s="65">
        <f t="shared" si="17"/>
        <v>6000</v>
      </c>
      <c r="F228" s="65">
        <f t="shared" si="19"/>
        <v>6000</v>
      </c>
      <c r="G228" s="65">
        <f t="shared" si="19"/>
        <v>0</v>
      </c>
      <c r="H228" s="65">
        <f t="shared" si="19"/>
        <v>0</v>
      </c>
      <c r="I228" s="65">
        <f t="shared" si="19"/>
        <v>0</v>
      </c>
      <c r="J228" s="66"/>
      <c r="K228" s="66"/>
    </row>
    <row r="229" spans="1:11" s="147" customFormat="1" ht="15" customHeight="1" outlineLevel="1" x14ac:dyDescent="0.25">
      <c r="A229" s="143" t="s">
        <v>174</v>
      </c>
      <c r="B229" s="156" t="s">
        <v>175</v>
      </c>
      <c r="C229" s="145">
        <v>2021</v>
      </c>
      <c r="D229" s="87" t="s">
        <v>9</v>
      </c>
      <c r="E229" s="88">
        <f t="shared" si="17"/>
        <v>180769.60168444228</v>
      </c>
      <c r="F229" s="88">
        <f>SUM(F230:F234)</f>
        <v>141114.04199</v>
      </c>
      <c r="G229" s="88">
        <f>SUM(G230:G234)</f>
        <v>0</v>
      </c>
      <c r="H229" s="88">
        <f>SUM(H230:H234)</f>
        <v>39655.559694442294</v>
      </c>
      <c r="I229" s="88">
        <f>SUM(I230:I234)</f>
        <v>0</v>
      </c>
      <c r="J229" s="146" t="s">
        <v>176</v>
      </c>
      <c r="K229" s="146" t="s">
        <v>177</v>
      </c>
    </row>
    <row r="230" spans="1:11" s="147" customFormat="1" outlineLevel="1" x14ac:dyDescent="0.25">
      <c r="A230" s="143"/>
      <c r="B230" s="156"/>
      <c r="C230" s="145"/>
      <c r="D230" s="87">
        <v>2021</v>
      </c>
      <c r="E230" s="88">
        <f t="shared" si="17"/>
        <v>69669.141684442293</v>
      </c>
      <c r="F230" s="88">
        <f>F241+F247+F253+F259+F265+F271</f>
        <v>56344.391990000004</v>
      </c>
      <c r="G230" s="88">
        <f>G241+G247+G253+G259+G265+G271</f>
        <v>0</v>
      </c>
      <c r="H230" s="88">
        <f t="shared" ref="H230:I234" si="20">H241+H247+H253+H259+H265</f>
        <v>13324.749694442291</v>
      </c>
      <c r="I230" s="88">
        <f t="shared" si="20"/>
        <v>0</v>
      </c>
      <c r="J230" s="146"/>
      <c r="K230" s="146"/>
    </row>
    <row r="231" spans="1:11" s="147" customFormat="1" outlineLevel="1" x14ac:dyDescent="0.25">
      <c r="A231" s="143"/>
      <c r="B231" s="156"/>
      <c r="C231" s="145"/>
      <c r="D231" s="87">
        <v>2022</v>
      </c>
      <c r="E231" s="88">
        <f t="shared" si="17"/>
        <v>111100.45999999999</v>
      </c>
      <c r="F231" s="88">
        <f t="shared" ref="F231:G234" si="21">F242+F248+F254+F260+F266</f>
        <v>84769.65</v>
      </c>
      <c r="G231" s="88">
        <f t="shared" si="21"/>
        <v>0</v>
      </c>
      <c r="H231" s="88">
        <f t="shared" si="20"/>
        <v>26330.81</v>
      </c>
      <c r="I231" s="88">
        <f t="shared" si="20"/>
        <v>0</v>
      </c>
      <c r="J231" s="146"/>
      <c r="K231" s="146"/>
    </row>
    <row r="232" spans="1:11" s="147" customFormat="1" outlineLevel="1" x14ac:dyDescent="0.25">
      <c r="A232" s="143"/>
      <c r="B232" s="156"/>
      <c r="C232" s="145"/>
      <c r="D232" s="87">
        <v>2023</v>
      </c>
      <c r="E232" s="88">
        <f t="shared" si="17"/>
        <v>0</v>
      </c>
      <c r="F232" s="88">
        <f t="shared" si="21"/>
        <v>0</v>
      </c>
      <c r="G232" s="88">
        <f t="shared" si="21"/>
        <v>0</v>
      </c>
      <c r="H232" s="88">
        <f t="shared" si="20"/>
        <v>0</v>
      </c>
      <c r="I232" s="88">
        <f t="shared" si="20"/>
        <v>0</v>
      </c>
      <c r="J232" s="146"/>
      <c r="K232" s="146"/>
    </row>
    <row r="233" spans="1:11" s="147" customFormat="1" outlineLevel="1" x14ac:dyDescent="0.25">
      <c r="A233" s="143"/>
      <c r="B233" s="156"/>
      <c r="C233" s="145"/>
      <c r="D233" s="87">
        <v>2024</v>
      </c>
      <c r="E233" s="88">
        <f t="shared" si="17"/>
        <v>0</v>
      </c>
      <c r="F233" s="88">
        <f t="shared" si="21"/>
        <v>0</v>
      </c>
      <c r="G233" s="88">
        <f t="shared" si="21"/>
        <v>0</v>
      </c>
      <c r="H233" s="88">
        <f t="shared" si="20"/>
        <v>0</v>
      </c>
      <c r="I233" s="88">
        <f t="shared" si="20"/>
        <v>0</v>
      </c>
      <c r="J233" s="146"/>
      <c r="K233" s="146"/>
    </row>
    <row r="234" spans="1:11" s="147" customFormat="1" outlineLevel="1" x14ac:dyDescent="0.25">
      <c r="A234" s="143"/>
      <c r="B234" s="156"/>
      <c r="C234" s="145"/>
      <c r="D234" s="87">
        <v>2025</v>
      </c>
      <c r="E234" s="88">
        <f t="shared" si="17"/>
        <v>0</v>
      </c>
      <c r="F234" s="88">
        <f t="shared" si="21"/>
        <v>0</v>
      </c>
      <c r="G234" s="88">
        <f t="shared" si="21"/>
        <v>0</v>
      </c>
      <c r="H234" s="88">
        <f t="shared" si="20"/>
        <v>0</v>
      </c>
      <c r="I234" s="88">
        <f t="shared" si="20"/>
        <v>0</v>
      </c>
      <c r="J234" s="146"/>
      <c r="K234" s="146"/>
    </row>
    <row r="235" spans="1:11" s="147" customFormat="1" outlineLevel="1" x14ac:dyDescent="0.25">
      <c r="A235" s="173"/>
      <c r="B235" s="174"/>
      <c r="C235" s="175"/>
      <c r="D235" s="175"/>
      <c r="E235" s="176"/>
      <c r="F235" s="176"/>
      <c r="G235" s="176"/>
      <c r="H235" s="176"/>
      <c r="I235" s="176"/>
      <c r="J235" s="177"/>
      <c r="K235" s="177"/>
    </row>
    <row r="236" spans="1:11" s="147" customFormat="1" outlineLevel="1" x14ac:dyDescent="0.25">
      <c r="A236" s="173"/>
      <c r="B236" s="174"/>
      <c r="C236" s="175"/>
      <c r="D236" s="175"/>
      <c r="E236" s="176"/>
      <c r="F236" s="176"/>
      <c r="G236" s="176"/>
      <c r="H236" s="176"/>
      <c r="I236" s="176"/>
      <c r="J236" s="177"/>
      <c r="K236" s="177"/>
    </row>
    <row r="237" spans="1:11" s="147" customFormat="1" outlineLevel="1" x14ac:dyDescent="0.25">
      <c r="A237" s="173"/>
      <c r="B237" s="174"/>
      <c r="C237" s="175"/>
      <c r="D237" s="175"/>
      <c r="E237" s="176"/>
      <c r="F237" s="176"/>
      <c r="G237" s="176"/>
      <c r="H237" s="176"/>
      <c r="I237" s="176"/>
      <c r="J237" s="177"/>
      <c r="K237" s="177"/>
    </row>
    <row r="238" spans="1:11" s="147" customFormat="1" outlineLevel="1" x14ac:dyDescent="0.25">
      <c r="A238" s="173"/>
      <c r="B238" s="174"/>
      <c r="C238" s="175"/>
      <c r="D238" s="175"/>
      <c r="E238" s="176"/>
      <c r="F238" s="176"/>
      <c r="G238" s="176"/>
      <c r="H238" s="176"/>
      <c r="I238" s="176"/>
      <c r="J238" s="177"/>
      <c r="K238" s="177"/>
    </row>
    <row r="239" spans="1:11" s="147" customFormat="1" outlineLevel="1" x14ac:dyDescent="0.25">
      <c r="A239" s="173"/>
      <c r="B239" s="174"/>
      <c r="C239" s="175"/>
      <c r="D239" s="175"/>
      <c r="E239" s="176"/>
      <c r="F239" s="176"/>
      <c r="G239" s="176"/>
      <c r="H239" s="176"/>
      <c r="I239" s="176"/>
      <c r="J239" s="177"/>
      <c r="K239" s="177"/>
    </row>
    <row r="240" spans="1:11" s="147" customFormat="1" ht="15" customHeight="1" outlineLevel="1" x14ac:dyDescent="0.25">
      <c r="A240" s="178" t="s">
        <v>178</v>
      </c>
      <c r="B240" s="179" t="s">
        <v>179</v>
      </c>
      <c r="C240" s="180">
        <v>2021</v>
      </c>
      <c r="D240" s="194" t="s">
        <v>9</v>
      </c>
      <c r="E240" s="195">
        <f>SUM(E241:E245)</f>
        <v>6584.2777657004835</v>
      </c>
      <c r="F240" s="115">
        <f>SUM(F241:F245)</f>
        <v>5451.7819900000004</v>
      </c>
      <c r="G240" s="195">
        <f>SUM(G241:G245)</f>
        <v>0</v>
      </c>
      <c r="H240" s="115">
        <f>SUM(H241:H245)</f>
        <v>1132.4957757004834</v>
      </c>
      <c r="I240" s="195">
        <f>SUM(I241:I245)</f>
        <v>0</v>
      </c>
      <c r="J240" s="182" t="s">
        <v>180</v>
      </c>
      <c r="K240" s="182" t="s">
        <v>181</v>
      </c>
    </row>
    <row r="241" spans="1:11" s="147" customFormat="1" outlineLevel="1" x14ac:dyDescent="0.25">
      <c r="A241" s="183"/>
      <c r="B241" s="184"/>
      <c r="C241" s="185"/>
      <c r="D241" s="194">
        <v>2021</v>
      </c>
      <c r="E241" s="195">
        <f>SUM(F241:I241)</f>
        <v>6584.2777657004835</v>
      </c>
      <c r="F241" s="115">
        <v>5451.7819900000004</v>
      </c>
      <c r="G241" s="195">
        <v>0</v>
      </c>
      <c r="H241" s="115">
        <f>F241/82.8*17.2</f>
        <v>1132.4957757004834</v>
      </c>
      <c r="I241" s="195">
        <v>0</v>
      </c>
      <c r="J241" s="186"/>
      <c r="K241" s="186"/>
    </row>
    <row r="242" spans="1:11" s="147" customFormat="1" outlineLevel="1" x14ac:dyDescent="0.25">
      <c r="A242" s="183"/>
      <c r="B242" s="184"/>
      <c r="C242" s="185"/>
      <c r="D242" s="194">
        <v>2022</v>
      </c>
      <c r="E242" s="195">
        <f>SUM(F242:I242)</f>
        <v>0</v>
      </c>
      <c r="F242" s="115">
        <v>0</v>
      </c>
      <c r="G242" s="195">
        <v>0</v>
      </c>
      <c r="H242" s="195">
        <v>0</v>
      </c>
      <c r="I242" s="195">
        <v>0</v>
      </c>
      <c r="J242" s="186"/>
      <c r="K242" s="186"/>
    </row>
    <row r="243" spans="1:11" s="147" customFormat="1" outlineLevel="1" x14ac:dyDescent="0.25">
      <c r="A243" s="183"/>
      <c r="B243" s="184"/>
      <c r="C243" s="185"/>
      <c r="D243" s="194">
        <v>2023</v>
      </c>
      <c r="E243" s="195">
        <f>SUM(F243:I243)</f>
        <v>0</v>
      </c>
      <c r="F243" s="115">
        <v>0</v>
      </c>
      <c r="G243" s="195">
        <v>0</v>
      </c>
      <c r="H243" s="195">
        <v>0</v>
      </c>
      <c r="I243" s="195">
        <v>0</v>
      </c>
      <c r="J243" s="186"/>
      <c r="K243" s="186"/>
    </row>
    <row r="244" spans="1:11" s="147" customFormat="1" outlineLevel="1" x14ac:dyDescent="0.25">
      <c r="A244" s="183"/>
      <c r="B244" s="184"/>
      <c r="C244" s="185"/>
      <c r="D244" s="194">
        <v>2024</v>
      </c>
      <c r="E244" s="195">
        <f>SUM(F244:I244)</f>
        <v>0</v>
      </c>
      <c r="F244" s="115">
        <v>0</v>
      </c>
      <c r="G244" s="195">
        <v>0</v>
      </c>
      <c r="H244" s="195">
        <v>0</v>
      </c>
      <c r="I244" s="195">
        <v>0</v>
      </c>
      <c r="J244" s="186"/>
      <c r="K244" s="186"/>
    </row>
    <row r="245" spans="1:11" s="147" customFormat="1" outlineLevel="1" x14ac:dyDescent="0.25">
      <c r="A245" s="187"/>
      <c r="B245" s="188"/>
      <c r="C245" s="189"/>
      <c r="D245" s="77">
        <v>2025</v>
      </c>
      <c r="E245" s="78">
        <f>SUM(F245:I245)</f>
        <v>0</v>
      </c>
      <c r="F245" s="134">
        <v>0</v>
      </c>
      <c r="G245" s="78">
        <v>0</v>
      </c>
      <c r="H245" s="78">
        <v>0</v>
      </c>
      <c r="I245" s="78">
        <v>0</v>
      </c>
      <c r="J245" s="190"/>
      <c r="K245" s="190"/>
    </row>
    <row r="246" spans="1:11" s="147" customFormat="1" ht="15" customHeight="1" outlineLevel="1" x14ac:dyDescent="0.25">
      <c r="A246" s="191" t="s">
        <v>182</v>
      </c>
      <c r="B246" s="192" t="s">
        <v>36</v>
      </c>
      <c r="C246" s="193">
        <v>2021</v>
      </c>
      <c r="D246" s="194" t="s">
        <v>9</v>
      </c>
      <c r="E246" s="195">
        <f>SUM(E247:E251)</f>
        <v>40997.273918741805</v>
      </c>
      <c r="F246" s="115">
        <f>SUM(F247:F251)</f>
        <v>31280.92</v>
      </c>
      <c r="G246" s="195">
        <f>SUM(G247:G251)</f>
        <v>0</v>
      </c>
      <c r="H246" s="195">
        <f>SUM(H247:H251)</f>
        <v>9716.3539187418082</v>
      </c>
      <c r="I246" s="195">
        <f>SUM(I247:I251)</f>
        <v>0</v>
      </c>
      <c r="J246" s="196" t="s">
        <v>183</v>
      </c>
      <c r="K246" s="182" t="s">
        <v>181</v>
      </c>
    </row>
    <row r="247" spans="1:11" s="147" customFormat="1" outlineLevel="1" x14ac:dyDescent="0.25">
      <c r="A247" s="197"/>
      <c r="B247" s="198"/>
      <c r="C247" s="199"/>
      <c r="D247" s="194">
        <v>2021</v>
      </c>
      <c r="E247" s="195">
        <f t="shared" ref="E247:E257" si="22">SUM(F247:I247)</f>
        <v>40997.273918741805</v>
      </c>
      <c r="F247" s="200">
        <v>31280.92</v>
      </c>
      <c r="G247" s="195">
        <v>0</v>
      </c>
      <c r="H247" s="201">
        <f>F247/76.3*23.7</f>
        <v>9716.3539187418082</v>
      </c>
      <c r="I247" s="195">
        <v>0</v>
      </c>
      <c r="J247" s="202"/>
      <c r="K247" s="186"/>
    </row>
    <row r="248" spans="1:11" s="147" customFormat="1" outlineLevel="1" x14ac:dyDescent="0.25">
      <c r="A248" s="197"/>
      <c r="B248" s="198"/>
      <c r="C248" s="199"/>
      <c r="D248" s="194">
        <v>2022</v>
      </c>
      <c r="E248" s="195">
        <f t="shared" si="22"/>
        <v>0</v>
      </c>
      <c r="F248" s="115">
        <v>0</v>
      </c>
      <c r="G248" s="195">
        <v>0</v>
      </c>
      <c r="H248" s="195">
        <v>0</v>
      </c>
      <c r="I248" s="195">
        <v>0</v>
      </c>
      <c r="J248" s="202"/>
      <c r="K248" s="186"/>
    </row>
    <row r="249" spans="1:11" s="147" customFormat="1" outlineLevel="1" x14ac:dyDescent="0.25">
      <c r="A249" s="197"/>
      <c r="B249" s="198"/>
      <c r="C249" s="199"/>
      <c r="D249" s="194">
        <v>2023</v>
      </c>
      <c r="E249" s="195">
        <f t="shared" si="22"/>
        <v>0</v>
      </c>
      <c r="F249" s="115">
        <v>0</v>
      </c>
      <c r="G249" s="195">
        <v>0</v>
      </c>
      <c r="H249" s="195">
        <v>0</v>
      </c>
      <c r="I249" s="195">
        <v>0</v>
      </c>
      <c r="J249" s="202"/>
      <c r="K249" s="186"/>
    </row>
    <row r="250" spans="1:11" s="147" customFormat="1" outlineLevel="1" x14ac:dyDescent="0.25">
      <c r="A250" s="197"/>
      <c r="B250" s="198"/>
      <c r="C250" s="199"/>
      <c r="D250" s="194">
        <v>2024</v>
      </c>
      <c r="E250" s="195">
        <f t="shared" si="22"/>
        <v>0</v>
      </c>
      <c r="F250" s="115">
        <v>0</v>
      </c>
      <c r="G250" s="195">
        <v>0</v>
      </c>
      <c r="H250" s="195">
        <v>0</v>
      </c>
      <c r="I250" s="195">
        <v>0</v>
      </c>
      <c r="J250" s="202"/>
      <c r="K250" s="186"/>
    </row>
    <row r="251" spans="1:11" s="147" customFormat="1" outlineLevel="1" x14ac:dyDescent="0.25">
      <c r="A251" s="203"/>
      <c r="B251" s="204"/>
      <c r="C251" s="205"/>
      <c r="D251" s="194">
        <v>2025</v>
      </c>
      <c r="E251" s="195">
        <f t="shared" si="22"/>
        <v>0</v>
      </c>
      <c r="F251" s="115">
        <v>0</v>
      </c>
      <c r="G251" s="195">
        <v>0</v>
      </c>
      <c r="H251" s="195">
        <v>0</v>
      </c>
      <c r="I251" s="195">
        <v>0</v>
      </c>
      <c r="J251" s="206"/>
      <c r="K251" s="190"/>
    </row>
    <row r="252" spans="1:11" s="147" customFormat="1" ht="15" customHeight="1" outlineLevel="1" x14ac:dyDescent="0.25">
      <c r="A252" s="191" t="s">
        <v>184</v>
      </c>
      <c r="B252" s="192" t="s">
        <v>185</v>
      </c>
      <c r="C252" s="193">
        <v>2021</v>
      </c>
      <c r="D252" s="194" t="s">
        <v>9</v>
      </c>
      <c r="E252" s="195">
        <f t="shared" si="22"/>
        <v>1505.5</v>
      </c>
      <c r="F252" s="195">
        <f>SUM(F253:F257)</f>
        <v>1505.5</v>
      </c>
      <c r="G252" s="195">
        <f>SUM(G253:G257)</f>
        <v>0</v>
      </c>
      <c r="H252" s="195">
        <f>SUM(H253:H257)</f>
        <v>0</v>
      </c>
      <c r="I252" s="195">
        <f>SUM(I253:I257)</f>
        <v>0</v>
      </c>
      <c r="J252" s="209" t="s">
        <v>186</v>
      </c>
      <c r="K252" s="196" t="s">
        <v>187</v>
      </c>
    </row>
    <row r="253" spans="1:11" s="136" customFormat="1" ht="15" customHeight="1" outlineLevel="1" x14ac:dyDescent="0.25">
      <c r="A253" s="197"/>
      <c r="B253" s="198"/>
      <c r="C253" s="199"/>
      <c r="D253" s="194">
        <v>2021</v>
      </c>
      <c r="E253" s="195">
        <f t="shared" si="22"/>
        <v>1505.5</v>
      </c>
      <c r="F253" s="212">
        <v>1505.5</v>
      </c>
      <c r="G253" s="213">
        <v>0</v>
      </c>
      <c r="H253" s="201">
        <v>0</v>
      </c>
      <c r="I253" s="214">
        <v>0</v>
      </c>
      <c r="J253" s="215"/>
      <c r="K253" s="202"/>
    </row>
    <row r="254" spans="1:11" s="136" customFormat="1" outlineLevel="1" x14ac:dyDescent="0.25">
      <c r="A254" s="197"/>
      <c r="B254" s="198"/>
      <c r="C254" s="199"/>
      <c r="D254" s="194">
        <v>2022</v>
      </c>
      <c r="E254" s="195">
        <f t="shared" si="22"/>
        <v>0</v>
      </c>
      <c r="F254" s="195">
        <v>0</v>
      </c>
      <c r="G254" s="214">
        <v>0</v>
      </c>
      <c r="H254" s="216">
        <v>0</v>
      </c>
      <c r="I254" s="214">
        <v>0</v>
      </c>
      <c r="J254" s="215"/>
      <c r="K254" s="202"/>
    </row>
    <row r="255" spans="1:11" s="136" customFormat="1" outlineLevel="1" x14ac:dyDescent="0.25">
      <c r="A255" s="197"/>
      <c r="B255" s="198"/>
      <c r="C255" s="199"/>
      <c r="D255" s="194">
        <v>2023</v>
      </c>
      <c r="E255" s="195">
        <f t="shared" si="22"/>
        <v>0</v>
      </c>
      <c r="F255" s="195">
        <v>0</v>
      </c>
      <c r="G255" s="214">
        <v>0</v>
      </c>
      <c r="H255" s="216">
        <v>0</v>
      </c>
      <c r="I255" s="214">
        <v>0</v>
      </c>
      <c r="J255" s="215"/>
      <c r="K255" s="202"/>
    </row>
    <row r="256" spans="1:11" s="136" customFormat="1" outlineLevel="1" x14ac:dyDescent="0.25">
      <c r="A256" s="197"/>
      <c r="B256" s="198"/>
      <c r="C256" s="199"/>
      <c r="D256" s="194">
        <v>2024</v>
      </c>
      <c r="E256" s="195">
        <f t="shared" si="22"/>
        <v>0</v>
      </c>
      <c r="F256" s="195">
        <v>0</v>
      </c>
      <c r="G256" s="214">
        <v>0</v>
      </c>
      <c r="H256" s="216">
        <v>0</v>
      </c>
      <c r="I256" s="214">
        <v>0</v>
      </c>
      <c r="J256" s="215"/>
      <c r="K256" s="202"/>
    </row>
    <row r="257" spans="1:12" s="136" customFormat="1" outlineLevel="1" x14ac:dyDescent="0.25">
      <c r="A257" s="203"/>
      <c r="B257" s="204"/>
      <c r="C257" s="205"/>
      <c r="D257" s="194">
        <v>2025</v>
      </c>
      <c r="E257" s="195">
        <f t="shared" si="22"/>
        <v>0</v>
      </c>
      <c r="F257" s="195">
        <v>0</v>
      </c>
      <c r="G257" s="214">
        <v>0</v>
      </c>
      <c r="H257" s="216">
        <v>0</v>
      </c>
      <c r="I257" s="214">
        <v>0</v>
      </c>
      <c r="J257" s="219"/>
      <c r="K257" s="206"/>
    </row>
    <row r="258" spans="1:12" s="136" customFormat="1" ht="15" hidden="1" customHeight="1" outlineLevel="1" x14ac:dyDescent="0.25">
      <c r="A258" s="100" t="s">
        <v>188</v>
      </c>
      <c r="B258" s="101" t="s">
        <v>189</v>
      </c>
      <c r="C258" s="102">
        <v>2021</v>
      </c>
      <c r="D258" s="103" t="s">
        <v>9</v>
      </c>
      <c r="E258" s="134">
        <f t="shared" ref="E258:E275" si="23">SUM(F258:I258)</f>
        <v>0</v>
      </c>
      <c r="F258" s="134">
        <f>SUM(F259:F263)</f>
        <v>0</v>
      </c>
      <c r="G258" s="134">
        <f>SUM(G259:G263)</f>
        <v>0</v>
      </c>
      <c r="H258" s="134">
        <f>SUM(H259:H263)</f>
        <v>0</v>
      </c>
      <c r="I258" s="134">
        <f>SUM(I259:I263)</f>
        <v>0</v>
      </c>
      <c r="J258" s="220" t="s">
        <v>190</v>
      </c>
      <c r="K258" s="105" t="s">
        <v>116</v>
      </c>
    </row>
    <row r="259" spans="1:12" s="136" customFormat="1" hidden="1" outlineLevel="1" x14ac:dyDescent="0.25">
      <c r="A259" s="108"/>
      <c r="B259" s="109"/>
      <c r="C259" s="110"/>
      <c r="D259" s="103">
        <v>2021</v>
      </c>
      <c r="E259" s="134">
        <f t="shared" si="23"/>
        <v>0</v>
      </c>
      <c r="F259" s="134">
        <v>0</v>
      </c>
      <c r="G259" s="134">
        <v>0</v>
      </c>
      <c r="H259" s="134">
        <v>0</v>
      </c>
      <c r="I259" s="134">
        <v>0</v>
      </c>
      <c r="J259" s="221"/>
      <c r="K259" s="111"/>
    </row>
    <row r="260" spans="1:12" s="136" customFormat="1" hidden="1" outlineLevel="1" x14ac:dyDescent="0.25">
      <c r="A260" s="108"/>
      <c r="B260" s="109"/>
      <c r="C260" s="110"/>
      <c r="D260" s="103">
        <v>2022</v>
      </c>
      <c r="E260" s="134">
        <f t="shared" si="23"/>
        <v>0</v>
      </c>
      <c r="F260" s="134">
        <v>0</v>
      </c>
      <c r="G260" s="134">
        <v>0</v>
      </c>
      <c r="H260" s="134">
        <v>0</v>
      </c>
      <c r="I260" s="134">
        <v>0</v>
      </c>
      <c r="J260" s="221"/>
      <c r="K260" s="111"/>
    </row>
    <row r="261" spans="1:12" s="136" customFormat="1" hidden="1" outlineLevel="1" x14ac:dyDescent="0.25">
      <c r="A261" s="108"/>
      <c r="B261" s="109"/>
      <c r="C261" s="110"/>
      <c r="D261" s="103">
        <v>2023</v>
      </c>
      <c r="E261" s="134">
        <f t="shared" si="23"/>
        <v>0</v>
      </c>
      <c r="F261" s="134">
        <v>0</v>
      </c>
      <c r="G261" s="134">
        <v>0</v>
      </c>
      <c r="H261" s="134">
        <v>0</v>
      </c>
      <c r="I261" s="134">
        <v>0</v>
      </c>
      <c r="J261" s="221"/>
      <c r="K261" s="111"/>
    </row>
    <row r="262" spans="1:12" s="136" customFormat="1" hidden="1" outlineLevel="1" x14ac:dyDescent="0.25">
      <c r="A262" s="108"/>
      <c r="B262" s="109"/>
      <c r="C262" s="110"/>
      <c r="D262" s="103">
        <v>2024</v>
      </c>
      <c r="E262" s="134">
        <f t="shared" si="23"/>
        <v>0</v>
      </c>
      <c r="F262" s="134">
        <v>0</v>
      </c>
      <c r="G262" s="134">
        <v>0</v>
      </c>
      <c r="H262" s="134">
        <v>0</v>
      </c>
      <c r="I262" s="134">
        <v>0</v>
      </c>
      <c r="J262" s="221"/>
      <c r="K262" s="111"/>
    </row>
    <row r="263" spans="1:12" s="136" customFormat="1" ht="84.75" hidden="1" customHeight="1" outlineLevel="1" x14ac:dyDescent="0.25">
      <c r="A263" s="112"/>
      <c r="B263" s="113"/>
      <c r="C263" s="114"/>
      <c r="D263" s="103">
        <v>2025</v>
      </c>
      <c r="E263" s="134">
        <f t="shared" si="23"/>
        <v>0</v>
      </c>
      <c r="F263" s="134">
        <v>0</v>
      </c>
      <c r="G263" s="134">
        <v>0</v>
      </c>
      <c r="H263" s="134">
        <v>0</v>
      </c>
      <c r="I263" s="134">
        <v>0</v>
      </c>
      <c r="J263" s="222"/>
      <c r="K263" s="53"/>
    </row>
    <row r="264" spans="1:12" s="223" customFormat="1" ht="15" customHeight="1" outlineLevel="1" x14ac:dyDescent="0.25">
      <c r="A264" s="148" t="s">
        <v>191</v>
      </c>
      <c r="B264" s="192" t="s">
        <v>192</v>
      </c>
      <c r="C264" s="76">
        <v>2021</v>
      </c>
      <c r="D264" s="194" t="s">
        <v>9</v>
      </c>
      <c r="E264" s="195">
        <f t="shared" si="23"/>
        <v>121547.26</v>
      </c>
      <c r="F264" s="195">
        <f>SUM(F265:F269)</f>
        <v>92740.549999999988</v>
      </c>
      <c r="G264" s="214">
        <f>SUM(G265:G269)</f>
        <v>0</v>
      </c>
      <c r="H264" s="216">
        <f>SUM(H265:H269)</f>
        <v>28806.710000000003</v>
      </c>
      <c r="I264" s="214">
        <f>SUM(I265:I269)</f>
        <v>0</v>
      </c>
      <c r="J264" s="209" t="s">
        <v>193</v>
      </c>
      <c r="K264" s="196" t="s">
        <v>181</v>
      </c>
    </row>
    <row r="265" spans="1:12" s="223" customFormat="1" ht="15" customHeight="1" outlineLevel="1" x14ac:dyDescent="0.25">
      <c r="A265" s="148"/>
      <c r="B265" s="198"/>
      <c r="C265" s="76"/>
      <c r="D265" s="194">
        <v>2021</v>
      </c>
      <c r="E265" s="195">
        <f t="shared" si="23"/>
        <v>10446.799999999999</v>
      </c>
      <c r="F265" s="195">
        <v>7970.9</v>
      </c>
      <c r="G265" s="214">
        <v>0</v>
      </c>
      <c r="H265" s="216">
        <v>2475.9</v>
      </c>
      <c r="I265" s="214">
        <v>0</v>
      </c>
      <c r="J265" s="215"/>
      <c r="K265" s="202"/>
      <c r="L265" s="136"/>
    </row>
    <row r="266" spans="1:12" s="223" customFormat="1" ht="15" customHeight="1" outlineLevel="1" x14ac:dyDescent="0.25">
      <c r="A266" s="148"/>
      <c r="B266" s="198"/>
      <c r="C266" s="76"/>
      <c r="D266" s="194">
        <v>2022</v>
      </c>
      <c r="E266" s="195">
        <f t="shared" si="23"/>
        <v>111100.45999999999</v>
      </c>
      <c r="F266" s="195">
        <v>84769.65</v>
      </c>
      <c r="G266" s="195">
        <v>0</v>
      </c>
      <c r="H266" s="195">
        <v>26330.81</v>
      </c>
      <c r="I266" s="214">
        <v>0</v>
      </c>
      <c r="J266" s="215"/>
      <c r="K266" s="202"/>
    </row>
    <row r="267" spans="1:12" s="223" customFormat="1" ht="15" customHeight="1" outlineLevel="1" x14ac:dyDescent="0.25">
      <c r="A267" s="148"/>
      <c r="B267" s="198"/>
      <c r="C267" s="76"/>
      <c r="D267" s="194">
        <v>2023</v>
      </c>
      <c r="E267" s="195">
        <f t="shared" si="23"/>
        <v>0</v>
      </c>
      <c r="F267" s="195">
        <v>0</v>
      </c>
      <c r="G267" s="195">
        <v>0</v>
      </c>
      <c r="H267" s="195">
        <v>0</v>
      </c>
      <c r="I267" s="214">
        <v>0</v>
      </c>
      <c r="J267" s="215"/>
      <c r="K267" s="202"/>
    </row>
    <row r="268" spans="1:12" s="223" customFormat="1" ht="15" customHeight="1" outlineLevel="1" x14ac:dyDescent="0.25">
      <c r="A268" s="148"/>
      <c r="B268" s="198"/>
      <c r="C268" s="76"/>
      <c r="D268" s="194">
        <v>2024</v>
      </c>
      <c r="E268" s="195">
        <f t="shared" si="23"/>
        <v>0</v>
      </c>
      <c r="F268" s="195">
        <v>0</v>
      </c>
      <c r="G268" s="195">
        <v>0</v>
      </c>
      <c r="H268" s="195">
        <v>0</v>
      </c>
      <c r="I268" s="214">
        <v>0</v>
      </c>
      <c r="J268" s="215"/>
      <c r="K268" s="202"/>
    </row>
    <row r="269" spans="1:12" s="223" customFormat="1" ht="15" customHeight="1" outlineLevel="1" x14ac:dyDescent="0.25">
      <c r="A269" s="148"/>
      <c r="B269" s="204"/>
      <c r="C269" s="76"/>
      <c r="D269" s="194">
        <v>2025</v>
      </c>
      <c r="E269" s="195">
        <f t="shared" si="23"/>
        <v>0</v>
      </c>
      <c r="F269" s="195">
        <v>0</v>
      </c>
      <c r="G269" s="195">
        <v>0</v>
      </c>
      <c r="H269" s="195">
        <v>0</v>
      </c>
      <c r="I269" s="214">
        <v>0</v>
      </c>
      <c r="J269" s="219"/>
      <c r="K269" s="206"/>
    </row>
    <row r="270" spans="1:12" s="223" customFormat="1" ht="15" customHeight="1" outlineLevel="1" x14ac:dyDescent="0.25">
      <c r="A270" s="137" t="s">
        <v>194</v>
      </c>
      <c r="B270" s="138" t="s">
        <v>195</v>
      </c>
      <c r="C270" s="31">
        <v>2021</v>
      </c>
      <c r="D270" s="11" t="s">
        <v>9</v>
      </c>
      <c r="E270" s="115">
        <f t="shared" si="23"/>
        <v>10135.290000000001</v>
      </c>
      <c r="F270" s="115">
        <f>SUM(F271:F275)</f>
        <v>10135.290000000001</v>
      </c>
      <c r="G270" s="224">
        <f>SUM(G271:G275)</f>
        <v>0</v>
      </c>
      <c r="H270" s="14">
        <f>SUM(H271:H275)</f>
        <v>0</v>
      </c>
      <c r="I270" s="224">
        <f>SUM(I271:I275)</f>
        <v>0</v>
      </c>
      <c r="J270" s="225" t="s">
        <v>196</v>
      </c>
      <c r="K270" s="4" t="s">
        <v>197</v>
      </c>
    </row>
    <row r="271" spans="1:12" s="223" customFormat="1" ht="15" customHeight="1" outlineLevel="1" x14ac:dyDescent="0.25">
      <c r="A271" s="139"/>
      <c r="B271" s="140"/>
      <c r="C271" s="31"/>
      <c r="D271" s="11">
        <v>2021</v>
      </c>
      <c r="E271" s="115">
        <f t="shared" si="23"/>
        <v>10135.290000000001</v>
      </c>
      <c r="F271" s="115">
        <v>10135.290000000001</v>
      </c>
      <c r="G271" s="224">
        <v>0</v>
      </c>
      <c r="H271" s="14">
        <v>0</v>
      </c>
      <c r="I271" s="224">
        <v>0</v>
      </c>
      <c r="J271" s="226"/>
      <c r="K271" s="17"/>
    </row>
    <row r="272" spans="1:12" s="223" customFormat="1" ht="15" customHeight="1" outlineLevel="1" x14ac:dyDescent="0.25">
      <c r="A272" s="139"/>
      <c r="B272" s="140"/>
      <c r="C272" s="31"/>
      <c r="D272" s="11">
        <v>2022</v>
      </c>
      <c r="E272" s="115">
        <f t="shared" si="23"/>
        <v>0</v>
      </c>
      <c r="F272" s="115">
        <v>0</v>
      </c>
      <c r="G272" s="115">
        <v>0</v>
      </c>
      <c r="H272" s="115">
        <v>0</v>
      </c>
      <c r="I272" s="224">
        <v>0</v>
      </c>
      <c r="J272" s="226"/>
      <c r="K272" s="17"/>
    </row>
    <row r="273" spans="1:27" s="223" customFormat="1" ht="15" customHeight="1" outlineLevel="1" x14ac:dyDescent="0.25">
      <c r="A273" s="139"/>
      <c r="B273" s="140"/>
      <c r="C273" s="31"/>
      <c r="D273" s="11">
        <v>2023</v>
      </c>
      <c r="E273" s="115">
        <f t="shared" si="23"/>
        <v>0</v>
      </c>
      <c r="F273" s="115">
        <v>0</v>
      </c>
      <c r="G273" s="115">
        <v>0</v>
      </c>
      <c r="H273" s="115">
        <v>0</v>
      </c>
      <c r="I273" s="224">
        <v>0</v>
      </c>
      <c r="J273" s="226"/>
      <c r="K273" s="17"/>
    </row>
    <row r="274" spans="1:27" s="223" customFormat="1" ht="15" customHeight="1" outlineLevel="1" x14ac:dyDescent="0.25">
      <c r="A274" s="139"/>
      <c r="B274" s="140"/>
      <c r="C274" s="31"/>
      <c r="D274" s="11">
        <v>2024</v>
      </c>
      <c r="E274" s="115">
        <f t="shared" si="23"/>
        <v>0</v>
      </c>
      <c r="F274" s="115">
        <v>0</v>
      </c>
      <c r="G274" s="115">
        <v>0</v>
      </c>
      <c r="H274" s="115">
        <v>0</v>
      </c>
      <c r="I274" s="224">
        <v>0</v>
      </c>
      <c r="J274" s="226"/>
      <c r="K274" s="17"/>
    </row>
    <row r="275" spans="1:27" s="223" customFormat="1" ht="15" customHeight="1" outlineLevel="1" x14ac:dyDescent="0.25">
      <c r="A275" s="141"/>
      <c r="B275" s="142"/>
      <c r="C275" s="31"/>
      <c r="D275" s="11">
        <v>2025</v>
      </c>
      <c r="E275" s="115">
        <f t="shared" si="23"/>
        <v>0</v>
      </c>
      <c r="F275" s="115">
        <v>0</v>
      </c>
      <c r="G275" s="115">
        <v>0</v>
      </c>
      <c r="H275" s="115">
        <v>0</v>
      </c>
      <c r="I275" s="224">
        <v>0</v>
      </c>
      <c r="J275" s="227"/>
      <c r="K275" s="10"/>
    </row>
    <row r="276" spans="1:27" s="136" customFormat="1" ht="15" customHeight="1" outlineLevel="1" x14ac:dyDescent="0.25">
      <c r="A276" s="84" t="s">
        <v>198</v>
      </c>
      <c r="B276" s="85" t="s">
        <v>199</v>
      </c>
      <c r="C276" s="86" t="s">
        <v>62</v>
      </c>
      <c r="D276" s="87" t="s">
        <v>9</v>
      </c>
      <c r="E276" s="88">
        <f t="shared" ref="E276:E295" si="24">SUM(F276:I276)</f>
        <v>201513.85140800275</v>
      </c>
      <c r="F276" s="88">
        <f>SUM(F277:F281)</f>
        <v>187090.46288000001</v>
      </c>
      <c r="G276" s="88">
        <f>SUM(G277:G281)</f>
        <v>0</v>
      </c>
      <c r="H276" s="88">
        <f>SUM(H277:H281)</f>
        <v>14423.388528002741</v>
      </c>
      <c r="I276" s="88">
        <f>SUM(I277:I281)</f>
        <v>0</v>
      </c>
      <c r="J276" s="90" t="s">
        <v>200</v>
      </c>
      <c r="K276" s="90" t="s">
        <v>201</v>
      </c>
      <c r="L276" s="228"/>
      <c r="M276" s="229"/>
      <c r="N276" s="229"/>
      <c r="O276" s="229"/>
      <c r="P276" s="152"/>
      <c r="Q276" s="152"/>
      <c r="R276" s="152"/>
      <c r="S276" s="152"/>
      <c r="T276" s="152"/>
      <c r="U276" s="152"/>
      <c r="V276" s="152"/>
      <c r="W276" s="152"/>
      <c r="X276" s="152"/>
      <c r="Y276" s="152"/>
      <c r="Z276" s="152"/>
      <c r="AA276" s="152"/>
    </row>
    <row r="277" spans="1:27" s="136" customFormat="1" outlineLevel="1" x14ac:dyDescent="0.25">
      <c r="A277" s="92"/>
      <c r="B277" s="93"/>
      <c r="C277" s="94"/>
      <c r="D277" s="87">
        <v>2021</v>
      </c>
      <c r="E277" s="88">
        <f t="shared" si="24"/>
        <v>177513.85140800275</v>
      </c>
      <c r="F277" s="89">
        <f>SUM(F283+F289+F295+F301+F307+F313+F319+F325+F331+F337+F343+F349+F355+F361)</f>
        <v>163090.46288000001</v>
      </c>
      <c r="G277" s="89">
        <f t="shared" ref="F277:J281" si="25">SUM(G283+G289+G295+G301+G307+G313+G319+G325+G331+G337+G343+G349+G355)</f>
        <v>0</v>
      </c>
      <c r="H277" s="89">
        <f t="shared" si="25"/>
        <v>14423.388528002741</v>
      </c>
      <c r="I277" s="89">
        <f t="shared" si="25"/>
        <v>0</v>
      </c>
      <c r="J277" s="95"/>
      <c r="K277" s="95"/>
      <c r="L277" s="228"/>
      <c r="M277" s="229"/>
      <c r="N277" s="229"/>
      <c r="O277" s="229"/>
    </row>
    <row r="278" spans="1:27" s="136" customFormat="1" outlineLevel="1" x14ac:dyDescent="0.25">
      <c r="A278" s="92"/>
      <c r="B278" s="93"/>
      <c r="C278" s="94"/>
      <c r="D278" s="87">
        <v>2022</v>
      </c>
      <c r="E278" s="88">
        <f t="shared" si="24"/>
        <v>6000</v>
      </c>
      <c r="F278" s="89">
        <f t="shared" si="25"/>
        <v>6000</v>
      </c>
      <c r="G278" s="89">
        <f t="shared" si="25"/>
        <v>0</v>
      </c>
      <c r="H278" s="89">
        <f t="shared" si="25"/>
        <v>0</v>
      </c>
      <c r="I278" s="89">
        <f t="shared" si="25"/>
        <v>0</v>
      </c>
      <c r="J278" s="95"/>
      <c r="K278" s="95"/>
      <c r="L278" s="228"/>
      <c r="M278" s="229"/>
      <c r="N278" s="229"/>
      <c r="O278" s="229"/>
    </row>
    <row r="279" spans="1:27" s="136" customFormat="1" outlineLevel="1" x14ac:dyDescent="0.25">
      <c r="A279" s="92"/>
      <c r="B279" s="93"/>
      <c r="C279" s="94"/>
      <c r="D279" s="87">
        <v>2023</v>
      </c>
      <c r="E279" s="88">
        <f t="shared" si="24"/>
        <v>6000</v>
      </c>
      <c r="F279" s="89">
        <f t="shared" si="25"/>
        <v>6000</v>
      </c>
      <c r="G279" s="89">
        <f t="shared" si="25"/>
        <v>0</v>
      </c>
      <c r="H279" s="89">
        <f t="shared" si="25"/>
        <v>0</v>
      </c>
      <c r="I279" s="89">
        <f t="shared" si="25"/>
        <v>0</v>
      </c>
      <c r="J279" s="95"/>
      <c r="K279" s="95"/>
      <c r="L279" s="152"/>
    </row>
    <row r="280" spans="1:27" s="136" customFormat="1" outlineLevel="1" x14ac:dyDescent="0.25">
      <c r="A280" s="92"/>
      <c r="B280" s="93"/>
      <c r="C280" s="94"/>
      <c r="D280" s="87">
        <v>2024</v>
      </c>
      <c r="E280" s="88">
        <f t="shared" si="24"/>
        <v>6000</v>
      </c>
      <c r="F280" s="89">
        <f t="shared" si="25"/>
        <v>6000</v>
      </c>
      <c r="G280" s="89">
        <f t="shared" si="25"/>
        <v>0</v>
      </c>
      <c r="H280" s="89">
        <f t="shared" si="25"/>
        <v>0</v>
      </c>
      <c r="I280" s="89">
        <f t="shared" si="25"/>
        <v>0</v>
      </c>
      <c r="J280" s="95"/>
      <c r="K280" s="95"/>
    </row>
    <row r="281" spans="1:27" s="136" customFormat="1" outlineLevel="1" x14ac:dyDescent="0.25">
      <c r="A281" s="96"/>
      <c r="B281" s="97"/>
      <c r="C281" s="98"/>
      <c r="D281" s="87">
        <v>2025</v>
      </c>
      <c r="E281" s="88">
        <f t="shared" si="24"/>
        <v>6000</v>
      </c>
      <c r="F281" s="89">
        <f t="shared" si="25"/>
        <v>6000</v>
      </c>
      <c r="G281" s="89">
        <f t="shared" si="25"/>
        <v>0</v>
      </c>
      <c r="H281" s="89">
        <f t="shared" si="25"/>
        <v>0</v>
      </c>
      <c r="I281" s="89">
        <f t="shared" si="25"/>
        <v>0</v>
      </c>
      <c r="J281" s="99"/>
      <c r="K281" s="99"/>
    </row>
    <row r="282" spans="1:27" s="147" customFormat="1" ht="17.100000000000001" customHeight="1" outlineLevel="1" x14ac:dyDescent="0.25">
      <c r="A282" s="100" t="s">
        <v>202</v>
      </c>
      <c r="B282" s="101" t="s">
        <v>203</v>
      </c>
      <c r="C282" s="102">
        <v>2021</v>
      </c>
      <c r="D282" s="103" t="s">
        <v>9</v>
      </c>
      <c r="E282" s="134">
        <f t="shared" si="24"/>
        <v>27027.03</v>
      </c>
      <c r="F282" s="230">
        <f>SUM(F283:F287)</f>
        <v>25000</v>
      </c>
      <c r="G282" s="135">
        <f>SUM(G283:G287)</f>
        <v>0</v>
      </c>
      <c r="H282" s="135">
        <f>SUM(H283:H287)</f>
        <v>2027.03</v>
      </c>
      <c r="I282" s="135">
        <f>SUM(I283:I287)</f>
        <v>0</v>
      </c>
      <c r="J282" s="105" t="s">
        <v>204</v>
      </c>
      <c r="K282" s="105" t="s">
        <v>205</v>
      </c>
    </row>
    <row r="283" spans="1:27" s="147" customFormat="1" ht="17.100000000000001" customHeight="1" outlineLevel="1" x14ac:dyDescent="0.25">
      <c r="A283" s="108"/>
      <c r="B283" s="109"/>
      <c r="C283" s="110"/>
      <c r="D283" s="103">
        <v>2021</v>
      </c>
      <c r="E283" s="134">
        <f t="shared" si="24"/>
        <v>27027.03</v>
      </c>
      <c r="F283" s="230">
        <v>25000</v>
      </c>
      <c r="G283" s="135">
        <v>0</v>
      </c>
      <c r="H283" s="135">
        <v>2027.03</v>
      </c>
      <c r="I283" s="135">
        <v>0</v>
      </c>
      <c r="J283" s="111"/>
      <c r="K283" s="111"/>
    </row>
    <row r="284" spans="1:27" s="147" customFormat="1" ht="17.100000000000001" customHeight="1" outlineLevel="1" x14ac:dyDescent="0.25">
      <c r="A284" s="108"/>
      <c r="B284" s="109"/>
      <c r="C284" s="110"/>
      <c r="D284" s="103">
        <v>2022</v>
      </c>
      <c r="E284" s="134">
        <f t="shared" si="24"/>
        <v>0</v>
      </c>
      <c r="F284" s="230">
        <v>0</v>
      </c>
      <c r="G284" s="135">
        <v>0</v>
      </c>
      <c r="H284" s="135">
        <f>+H302</f>
        <v>0</v>
      </c>
      <c r="I284" s="135">
        <v>0</v>
      </c>
      <c r="J284" s="111"/>
      <c r="K284" s="111"/>
    </row>
    <row r="285" spans="1:27" s="147" customFormat="1" ht="17.100000000000001" customHeight="1" outlineLevel="1" x14ac:dyDescent="0.25">
      <c r="A285" s="108"/>
      <c r="B285" s="109"/>
      <c r="C285" s="110"/>
      <c r="D285" s="103">
        <v>2023</v>
      </c>
      <c r="E285" s="134">
        <f t="shared" si="24"/>
        <v>0</v>
      </c>
      <c r="F285" s="230">
        <v>0</v>
      </c>
      <c r="G285" s="135">
        <v>0</v>
      </c>
      <c r="H285" s="135">
        <v>0</v>
      </c>
      <c r="I285" s="135">
        <v>0</v>
      </c>
      <c r="J285" s="111"/>
      <c r="K285" s="111"/>
    </row>
    <row r="286" spans="1:27" s="147" customFormat="1" outlineLevel="1" x14ac:dyDescent="0.25">
      <c r="A286" s="108"/>
      <c r="B286" s="109"/>
      <c r="C286" s="110"/>
      <c r="D286" s="103">
        <v>2024</v>
      </c>
      <c r="E286" s="134">
        <f t="shared" si="24"/>
        <v>0</v>
      </c>
      <c r="F286" s="230">
        <v>0</v>
      </c>
      <c r="G286" s="135">
        <v>0</v>
      </c>
      <c r="H286" s="135">
        <v>0</v>
      </c>
      <c r="I286" s="135">
        <v>0</v>
      </c>
      <c r="J286" s="111"/>
      <c r="K286" s="111"/>
    </row>
    <row r="287" spans="1:27" s="147" customFormat="1" outlineLevel="1" x14ac:dyDescent="0.25">
      <c r="A287" s="112"/>
      <c r="B287" s="113"/>
      <c r="C287" s="114"/>
      <c r="D287" s="103">
        <v>2025</v>
      </c>
      <c r="E287" s="134">
        <f t="shared" si="24"/>
        <v>0</v>
      </c>
      <c r="F287" s="230">
        <v>0</v>
      </c>
      <c r="G287" s="135">
        <v>0</v>
      </c>
      <c r="H287" s="135">
        <v>0</v>
      </c>
      <c r="I287" s="135">
        <v>0</v>
      </c>
      <c r="J287" s="53"/>
      <c r="K287" s="53"/>
    </row>
    <row r="288" spans="1:27" s="147" customFormat="1" ht="17.100000000000001" customHeight="1" outlineLevel="1" x14ac:dyDescent="0.25">
      <c r="A288" s="100" t="s">
        <v>206</v>
      </c>
      <c r="B288" s="101" t="s">
        <v>207</v>
      </c>
      <c r="C288" s="102" t="s">
        <v>62</v>
      </c>
      <c r="D288" s="103" t="s">
        <v>9</v>
      </c>
      <c r="E288" s="134">
        <f t="shared" si="24"/>
        <v>30000</v>
      </c>
      <c r="F288" s="134">
        <f>SUM(F289:F293)</f>
        <v>30000</v>
      </c>
      <c r="G288" s="134">
        <f>SUM(G289:G293)</f>
        <v>0</v>
      </c>
      <c r="H288" s="134">
        <f>SUM(H289:H293)</f>
        <v>0</v>
      </c>
      <c r="I288" s="134">
        <f>SUM(I289:I293)</f>
        <v>0</v>
      </c>
      <c r="J288" s="220" t="s">
        <v>208</v>
      </c>
      <c r="K288" s="105" t="s">
        <v>197</v>
      </c>
    </row>
    <row r="289" spans="1:11" s="147" customFormat="1" ht="17.100000000000001" customHeight="1" outlineLevel="1" x14ac:dyDescent="0.25">
      <c r="A289" s="108"/>
      <c r="B289" s="109"/>
      <c r="C289" s="110"/>
      <c r="D289" s="103">
        <v>2021</v>
      </c>
      <c r="E289" s="134">
        <f t="shared" si="24"/>
        <v>6000</v>
      </c>
      <c r="F289" s="134">
        <v>6000</v>
      </c>
      <c r="G289" s="231">
        <v>0</v>
      </c>
      <c r="H289" s="22">
        <v>0</v>
      </c>
      <c r="I289" s="231">
        <v>0</v>
      </c>
      <c r="J289" s="221"/>
      <c r="K289" s="111"/>
    </row>
    <row r="290" spans="1:11" s="147" customFormat="1" ht="17.100000000000001" customHeight="1" outlineLevel="1" x14ac:dyDescent="0.25">
      <c r="A290" s="108"/>
      <c r="B290" s="109"/>
      <c r="C290" s="110"/>
      <c r="D290" s="103">
        <v>2022</v>
      </c>
      <c r="E290" s="134">
        <f t="shared" si="24"/>
        <v>6000</v>
      </c>
      <c r="F290" s="134">
        <v>6000</v>
      </c>
      <c r="G290" s="231">
        <v>0</v>
      </c>
      <c r="H290" s="22">
        <v>0</v>
      </c>
      <c r="I290" s="231">
        <v>0</v>
      </c>
      <c r="J290" s="221"/>
      <c r="K290" s="111"/>
    </row>
    <row r="291" spans="1:11" s="147" customFormat="1" ht="17.100000000000001" customHeight="1" outlineLevel="1" x14ac:dyDescent="0.25">
      <c r="A291" s="108"/>
      <c r="B291" s="109"/>
      <c r="C291" s="110"/>
      <c r="D291" s="103">
        <v>2023</v>
      </c>
      <c r="E291" s="134">
        <f t="shared" si="24"/>
        <v>6000</v>
      </c>
      <c r="F291" s="134">
        <v>6000</v>
      </c>
      <c r="G291" s="231">
        <v>0</v>
      </c>
      <c r="H291" s="22">
        <v>0</v>
      </c>
      <c r="I291" s="231">
        <v>0</v>
      </c>
      <c r="J291" s="221"/>
      <c r="K291" s="111"/>
    </row>
    <row r="292" spans="1:11" s="147" customFormat="1" outlineLevel="1" x14ac:dyDescent="0.25">
      <c r="A292" s="108"/>
      <c r="B292" s="109"/>
      <c r="C292" s="110"/>
      <c r="D292" s="103">
        <v>2024</v>
      </c>
      <c r="E292" s="134">
        <f t="shared" si="24"/>
        <v>6000</v>
      </c>
      <c r="F292" s="134">
        <v>6000</v>
      </c>
      <c r="G292" s="231">
        <v>0</v>
      </c>
      <c r="H292" s="22">
        <v>0</v>
      </c>
      <c r="I292" s="231">
        <v>0</v>
      </c>
      <c r="J292" s="221"/>
      <c r="K292" s="111"/>
    </row>
    <row r="293" spans="1:11" s="147" customFormat="1" outlineLevel="1" x14ac:dyDescent="0.25">
      <c r="A293" s="112"/>
      <c r="B293" s="113"/>
      <c r="C293" s="114"/>
      <c r="D293" s="103">
        <v>2025</v>
      </c>
      <c r="E293" s="134">
        <f t="shared" si="24"/>
        <v>6000</v>
      </c>
      <c r="F293" s="134">
        <v>6000</v>
      </c>
      <c r="G293" s="231">
        <v>0</v>
      </c>
      <c r="H293" s="22">
        <v>0</v>
      </c>
      <c r="I293" s="231">
        <v>0</v>
      </c>
      <c r="J293" s="222"/>
      <c r="K293" s="53"/>
    </row>
    <row r="294" spans="1:11" s="147" customFormat="1" ht="17.100000000000001" customHeight="1" outlineLevel="1" x14ac:dyDescent="0.25">
      <c r="A294" s="100" t="s">
        <v>209</v>
      </c>
      <c r="B294" s="101" t="s">
        <v>210</v>
      </c>
      <c r="C294" s="102">
        <v>2021</v>
      </c>
      <c r="D294" s="103" t="s">
        <v>9</v>
      </c>
      <c r="E294" s="134">
        <f t="shared" si="24"/>
        <v>3963.1770000000001</v>
      </c>
      <c r="F294" s="134">
        <f>SUM(F295:F299)</f>
        <v>3963.1770000000001</v>
      </c>
      <c r="G294" s="134">
        <f>SUM(G295:G299)</f>
        <v>0</v>
      </c>
      <c r="H294" s="134">
        <f>SUM(H295:H299)</f>
        <v>0</v>
      </c>
      <c r="I294" s="134">
        <f>SUM(I295:I299)</f>
        <v>0</v>
      </c>
      <c r="J294" s="220" t="s">
        <v>211</v>
      </c>
      <c r="K294" s="105" t="s">
        <v>70</v>
      </c>
    </row>
    <row r="295" spans="1:11" s="147" customFormat="1" ht="17.100000000000001" customHeight="1" outlineLevel="1" x14ac:dyDescent="0.25">
      <c r="A295" s="108"/>
      <c r="B295" s="109"/>
      <c r="C295" s="110"/>
      <c r="D295" s="103">
        <v>2021</v>
      </c>
      <c r="E295" s="134">
        <f t="shared" si="24"/>
        <v>3963.1770000000001</v>
      </c>
      <c r="F295" s="134">
        <f>3963177/1000</f>
        <v>3963.1770000000001</v>
      </c>
      <c r="G295" s="231">
        <v>0</v>
      </c>
      <c r="H295" s="22">
        <v>0</v>
      </c>
      <c r="I295" s="231">
        <v>0</v>
      </c>
      <c r="J295" s="221"/>
      <c r="K295" s="111"/>
    </row>
    <row r="296" spans="1:11" s="147" customFormat="1" ht="17.100000000000001" customHeight="1" outlineLevel="1" x14ac:dyDescent="0.25">
      <c r="A296" s="108"/>
      <c r="B296" s="109"/>
      <c r="C296" s="110"/>
      <c r="D296" s="103">
        <v>2022</v>
      </c>
      <c r="E296" s="134">
        <v>0</v>
      </c>
      <c r="F296" s="134">
        <v>0</v>
      </c>
      <c r="G296" s="231">
        <v>0</v>
      </c>
      <c r="H296" s="22">
        <v>0</v>
      </c>
      <c r="I296" s="231">
        <v>0</v>
      </c>
      <c r="J296" s="221"/>
      <c r="K296" s="111"/>
    </row>
    <row r="297" spans="1:11" s="147" customFormat="1" ht="17.100000000000001" customHeight="1" outlineLevel="1" x14ac:dyDescent="0.25">
      <c r="A297" s="108"/>
      <c r="B297" s="109"/>
      <c r="C297" s="110"/>
      <c r="D297" s="103">
        <v>2023</v>
      </c>
      <c r="E297" s="134">
        <v>0</v>
      </c>
      <c r="F297" s="134">
        <v>0</v>
      </c>
      <c r="G297" s="231">
        <v>0</v>
      </c>
      <c r="H297" s="22">
        <v>0</v>
      </c>
      <c r="I297" s="231">
        <v>0</v>
      </c>
      <c r="J297" s="221"/>
      <c r="K297" s="111"/>
    </row>
    <row r="298" spans="1:11" s="147" customFormat="1" outlineLevel="1" x14ac:dyDescent="0.25">
      <c r="A298" s="108"/>
      <c r="B298" s="109"/>
      <c r="C298" s="110"/>
      <c r="D298" s="103">
        <v>2024</v>
      </c>
      <c r="E298" s="134">
        <v>0</v>
      </c>
      <c r="F298" s="134">
        <v>0</v>
      </c>
      <c r="G298" s="231">
        <v>0</v>
      </c>
      <c r="H298" s="22">
        <v>0</v>
      </c>
      <c r="I298" s="231">
        <v>0</v>
      </c>
      <c r="J298" s="221"/>
      <c r="K298" s="111"/>
    </row>
    <row r="299" spans="1:11" s="147" customFormat="1" outlineLevel="1" x14ac:dyDescent="0.25">
      <c r="A299" s="112"/>
      <c r="B299" s="113"/>
      <c r="C299" s="114"/>
      <c r="D299" s="103">
        <v>2025</v>
      </c>
      <c r="E299" s="134">
        <v>0</v>
      </c>
      <c r="F299" s="134">
        <v>0</v>
      </c>
      <c r="G299" s="231">
        <v>0</v>
      </c>
      <c r="H299" s="22">
        <v>0</v>
      </c>
      <c r="I299" s="231">
        <v>0</v>
      </c>
      <c r="J299" s="222"/>
      <c r="K299" s="53"/>
    </row>
    <row r="300" spans="1:11" s="223" customFormat="1" ht="17.100000000000001" customHeight="1" outlineLevel="1" x14ac:dyDescent="0.25">
      <c r="A300" s="137" t="s">
        <v>212</v>
      </c>
      <c r="B300" s="138" t="s">
        <v>213</v>
      </c>
      <c r="C300" s="2">
        <v>2021</v>
      </c>
      <c r="D300" s="11" t="s">
        <v>9</v>
      </c>
      <c r="E300" s="115">
        <f>SUM(F300:I300)</f>
        <v>22778.260870000002</v>
      </c>
      <c r="F300" s="115">
        <f>SUM(F301:F305)</f>
        <v>18860.400000000001</v>
      </c>
      <c r="G300" s="115">
        <f>SUM(G301:G305)</f>
        <v>0</v>
      </c>
      <c r="H300" s="115">
        <f>SUM(H301:H305)</f>
        <v>3917.86087</v>
      </c>
      <c r="I300" s="115">
        <f>SUM(I301:I305)</f>
        <v>0</v>
      </c>
      <c r="J300" s="225" t="s">
        <v>214</v>
      </c>
      <c r="K300" s="4" t="s">
        <v>205</v>
      </c>
    </row>
    <row r="301" spans="1:11" s="223" customFormat="1" ht="17.100000000000001" customHeight="1" outlineLevel="1" x14ac:dyDescent="0.25">
      <c r="A301" s="139"/>
      <c r="B301" s="140"/>
      <c r="C301" s="16"/>
      <c r="D301" s="11">
        <v>2021</v>
      </c>
      <c r="E301" s="115">
        <f>SUM(F301:I301)</f>
        <v>22778.260870000002</v>
      </c>
      <c r="F301" s="115">
        <v>18860.400000000001</v>
      </c>
      <c r="G301" s="224">
        <v>0</v>
      </c>
      <c r="H301" s="14">
        <v>3917.86087</v>
      </c>
      <c r="I301" s="224">
        <v>0</v>
      </c>
      <c r="J301" s="226"/>
      <c r="K301" s="17"/>
    </row>
    <row r="302" spans="1:11" s="223" customFormat="1" ht="17.100000000000001" customHeight="1" outlineLevel="1" x14ac:dyDescent="0.25">
      <c r="A302" s="139"/>
      <c r="B302" s="140"/>
      <c r="C302" s="16"/>
      <c r="D302" s="11">
        <v>2022</v>
      </c>
      <c r="E302" s="115">
        <v>0</v>
      </c>
      <c r="F302" s="115">
        <v>0</v>
      </c>
      <c r="G302" s="224">
        <v>0</v>
      </c>
      <c r="H302" s="14">
        <v>0</v>
      </c>
      <c r="I302" s="224">
        <v>0</v>
      </c>
      <c r="J302" s="226"/>
      <c r="K302" s="17"/>
    </row>
    <row r="303" spans="1:11" s="223" customFormat="1" ht="17.100000000000001" customHeight="1" outlineLevel="1" x14ac:dyDescent="0.25">
      <c r="A303" s="139"/>
      <c r="B303" s="140"/>
      <c r="C303" s="16"/>
      <c r="D303" s="11">
        <v>2023</v>
      </c>
      <c r="E303" s="115">
        <v>0</v>
      </c>
      <c r="F303" s="115">
        <v>0</v>
      </c>
      <c r="G303" s="224">
        <v>0</v>
      </c>
      <c r="H303" s="14">
        <v>0</v>
      </c>
      <c r="I303" s="224">
        <v>0</v>
      </c>
      <c r="J303" s="226"/>
      <c r="K303" s="17"/>
    </row>
    <row r="304" spans="1:11" s="223" customFormat="1" outlineLevel="1" x14ac:dyDescent="0.25">
      <c r="A304" s="139"/>
      <c r="B304" s="140"/>
      <c r="C304" s="16"/>
      <c r="D304" s="11">
        <v>2024</v>
      </c>
      <c r="E304" s="115">
        <v>0</v>
      </c>
      <c r="F304" s="115">
        <v>0</v>
      </c>
      <c r="G304" s="224">
        <v>0</v>
      </c>
      <c r="H304" s="14">
        <v>0</v>
      </c>
      <c r="I304" s="224">
        <v>0</v>
      </c>
      <c r="J304" s="226"/>
      <c r="K304" s="17"/>
    </row>
    <row r="305" spans="1:11" s="223" customFormat="1" outlineLevel="1" x14ac:dyDescent="0.25">
      <c r="A305" s="141"/>
      <c r="B305" s="142"/>
      <c r="C305" s="8"/>
      <c r="D305" s="11">
        <v>2025</v>
      </c>
      <c r="E305" s="115">
        <v>0</v>
      </c>
      <c r="F305" s="115">
        <v>0</v>
      </c>
      <c r="G305" s="224">
        <v>0</v>
      </c>
      <c r="H305" s="14">
        <v>0</v>
      </c>
      <c r="I305" s="224">
        <v>0</v>
      </c>
      <c r="J305" s="227"/>
      <c r="K305" s="10"/>
    </row>
    <row r="306" spans="1:11" s="223" customFormat="1" ht="17.100000000000001" customHeight="1" outlineLevel="1" x14ac:dyDescent="0.25">
      <c r="A306" s="191" t="s">
        <v>215</v>
      </c>
      <c r="B306" s="192" t="s">
        <v>216</v>
      </c>
      <c r="C306" s="193">
        <v>2021</v>
      </c>
      <c r="D306" s="194" t="s">
        <v>9</v>
      </c>
      <c r="E306" s="195">
        <f>SUM(F306:I306)</f>
        <v>13210.697336842104</v>
      </c>
      <c r="F306" s="195">
        <f>SUM(F307:F311)</f>
        <v>12550.162469999999</v>
      </c>
      <c r="G306" s="195">
        <f>SUM(G307:G311)</f>
        <v>0</v>
      </c>
      <c r="H306" s="195">
        <f>SUM(H307:H311)</f>
        <v>660.5348668421052</v>
      </c>
      <c r="I306" s="195">
        <f>SUM(I307:I311)</f>
        <v>0</v>
      </c>
      <c r="J306" s="209" t="s">
        <v>217</v>
      </c>
      <c r="K306" s="196" t="s">
        <v>181</v>
      </c>
    </row>
    <row r="307" spans="1:11" s="223" customFormat="1" ht="17.100000000000001" customHeight="1" outlineLevel="1" x14ac:dyDescent="0.25">
      <c r="A307" s="197"/>
      <c r="B307" s="198"/>
      <c r="C307" s="199"/>
      <c r="D307" s="194">
        <v>2021</v>
      </c>
      <c r="E307" s="195">
        <f>SUM(F307:I307)</f>
        <v>13210.697336842104</v>
      </c>
      <c r="F307" s="212">
        <v>12550.162469999999</v>
      </c>
      <c r="G307" s="214">
        <v>0</v>
      </c>
      <c r="H307" s="201">
        <f>F307/95*5</f>
        <v>660.5348668421052</v>
      </c>
      <c r="I307" s="214">
        <v>0</v>
      </c>
      <c r="J307" s="215"/>
      <c r="K307" s="202"/>
    </row>
    <row r="308" spans="1:11" s="223" customFormat="1" ht="17.100000000000001" customHeight="1" outlineLevel="1" x14ac:dyDescent="0.25">
      <c r="A308" s="197"/>
      <c r="B308" s="198"/>
      <c r="C308" s="199"/>
      <c r="D308" s="194">
        <v>2022</v>
      </c>
      <c r="E308" s="195">
        <v>0</v>
      </c>
      <c r="F308" s="115">
        <v>0</v>
      </c>
      <c r="G308" s="214">
        <v>0</v>
      </c>
      <c r="H308" s="216">
        <v>0</v>
      </c>
      <c r="I308" s="214">
        <v>0</v>
      </c>
      <c r="J308" s="215"/>
      <c r="K308" s="202"/>
    </row>
    <row r="309" spans="1:11" s="223" customFormat="1" ht="17.100000000000001" customHeight="1" outlineLevel="1" x14ac:dyDescent="0.25">
      <c r="A309" s="197"/>
      <c r="B309" s="198"/>
      <c r="C309" s="199"/>
      <c r="D309" s="194">
        <v>2023</v>
      </c>
      <c r="E309" s="195">
        <v>0</v>
      </c>
      <c r="F309" s="115">
        <v>0</v>
      </c>
      <c r="G309" s="214">
        <v>0</v>
      </c>
      <c r="H309" s="216">
        <v>0</v>
      </c>
      <c r="I309" s="214">
        <v>0</v>
      </c>
      <c r="J309" s="215"/>
      <c r="K309" s="202"/>
    </row>
    <row r="310" spans="1:11" s="223" customFormat="1" outlineLevel="1" x14ac:dyDescent="0.25">
      <c r="A310" s="197"/>
      <c r="B310" s="198"/>
      <c r="C310" s="199"/>
      <c r="D310" s="194">
        <v>2024</v>
      </c>
      <c r="E310" s="195">
        <v>0</v>
      </c>
      <c r="F310" s="115">
        <v>0</v>
      </c>
      <c r="G310" s="214">
        <v>0</v>
      </c>
      <c r="H310" s="216">
        <v>0</v>
      </c>
      <c r="I310" s="214">
        <v>0</v>
      </c>
      <c r="J310" s="215"/>
      <c r="K310" s="202"/>
    </row>
    <row r="311" spans="1:11" s="223" customFormat="1" outlineLevel="1" x14ac:dyDescent="0.25">
      <c r="A311" s="203"/>
      <c r="B311" s="204"/>
      <c r="C311" s="205"/>
      <c r="D311" s="194">
        <v>2025</v>
      </c>
      <c r="E311" s="195">
        <v>0</v>
      </c>
      <c r="F311" s="115">
        <v>0</v>
      </c>
      <c r="G311" s="214">
        <v>0</v>
      </c>
      <c r="H311" s="216">
        <v>0</v>
      </c>
      <c r="I311" s="214">
        <v>0</v>
      </c>
      <c r="J311" s="219"/>
      <c r="K311" s="206"/>
    </row>
    <row r="312" spans="1:11" s="223" customFormat="1" ht="17.100000000000001" customHeight="1" outlineLevel="1" x14ac:dyDescent="0.25">
      <c r="A312" s="233" t="s">
        <v>218</v>
      </c>
      <c r="B312" s="234" t="s">
        <v>219</v>
      </c>
      <c r="C312" s="76">
        <v>2021</v>
      </c>
      <c r="D312" s="194" t="s">
        <v>9</v>
      </c>
      <c r="E312" s="195">
        <f>SUM(F312:I312)</f>
        <v>7451.59</v>
      </c>
      <c r="F312" s="115">
        <f>SUM(F313:F317)</f>
        <v>7079.0105000000003</v>
      </c>
      <c r="G312" s="195">
        <f>SUM(G313:G317)</f>
        <v>0</v>
      </c>
      <c r="H312" s="195">
        <f>SUM(H313:H317)</f>
        <v>372.5795</v>
      </c>
      <c r="I312" s="195">
        <f>SUM(I313:I317)</f>
        <v>0</v>
      </c>
      <c r="J312" s="235" t="s">
        <v>220</v>
      </c>
      <c r="K312" s="196" t="s">
        <v>181</v>
      </c>
    </row>
    <row r="313" spans="1:11" s="223" customFormat="1" ht="17.100000000000001" customHeight="1" outlineLevel="1" x14ac:dyDescent="0.25">
      <c r="A313" s="233"/>
      <c r="B313" s="234"/>
      <c r="C313" s="76"/>
      <c r="D313" s="194">
        <v>2021</v>
      </c>
      <c r="E313" s="195">
        <f>SUM(F313:I313)</f>
        <v>7451.59</v>
      </c>
      <c r="F313" s="200">
        <v>7079.0105000000003</v>
      </c>
      <c r="G313" s="214">
        <v>0</v>
      </c>
      <c r="H313" s="201">
        <f>F313/95*5</f>
        <v>372.5795</v>
      </c>
      <c r="I313" s="214">
        <v>0</v>
      </c>
      <c r="J313" s="235"/>
      <c r="K313" s="202"/>
    </row>
    <row r="314" spans="1:11" s="223" customFormat="1" ht="17.100000000000001" customHeight="1" outlineLevel="1" x14ac:dyDescent="0.25">
      <c r="A314" s="233"/>
      <c r="B314" s="234"/>
      <c r="C314" s="76"/>
      <c r="D314" s="194">
        <v>2022</v>
      </c>
      <c r="E314" s="195">
        <v>0</v>
      </c>
      <c r="F314" s="115">
        <v>0</v>
      </c>
      <c r="G314" s="214">
        <v>0</v>
      </c>
      <c r="H314" s="216">
        <v>0</v>
      </c>
      <c r="I314" s="214">
        <v>0</v>
      </c>
      <c r="J314" s="235"/>
      <c r="K314" s="202"/>
    </row>
    <row r="315" spans="1:11" s="223" customFormat="1" ht="17.100000000000001" customHeight="1" outlineLevel="1" x14ac:dyDescent="0.25">
      <c r="A315" s="233"/>
      <c r="B315" s="234"/>
      <c r="C315" s="76"/>
      <c r="D315" s="194">
        <v>2023</v>
      </c>
      <c r="E315" s="195">
        <v>0</v>
      </c>
      <c r="F315" s="115">
        <v>0</v>
      </c>
      <c r="G315" s="214">
        <v>0</v>
      </c>
      <c r="H315" s="216">
        <v>0</v>
      </c>
      <c r="I315" s="214">
        <v>0</v>
      </c>
      <c r="J315" s="235"/>
      <c r="K315" s="202"/>
    </row>
    <row r="316" spans="1:11" s="223" customFormat="1" outlineLevel="1" x14ac:dyDescent="0.25">
      <c r="A316" s="233"/>
      <c r="B316" s="234"/>
      <c r="C316" s="76"/>
      <c r="D316" s="194">
        <v>2024</v>
      </c>
      <c r="E316" s="195">
        <v>0</v>
      </c>
      <c r="F316" s="115">
        <v>0</v>
      </c>
      <c r="G316" s="214">
        <v>0</v>
      </c>
      <c r="H316" s="216">
        <v>0</v>
      </c>
      <c r="I316" s="214">
        <v>0</v>
      </c>
      <c r="J316" s="235"/>
      <c r="K316" s="202"/>
    </row>
    <row r="317" spans="1:11" s="223" customFormat="1" outlineLevel="1" x14ac:dyDescent="0.25">
      <c r="A317" s="233"/>
      <c r="B317" s="234"/>
      <c r="C317" s="76"/>
      <c r="D317" s="194">
        <v>2025</v>
      </c>
      <c r="E317" s="195">
        <v>0</v>
      </c>
      <c r="F317" s="115">
        <v>0</v>
      </c>
      <c r="G317" s="214">
        <v>0</v>
      </c>
      <c r="H317" s="216">
        <v>0</v>
      </c>
      <c r="I317" s="214">
        <v>0</v>
      </c>
      <c r="J317" s="235"/>
      <c r="K317" s="206"/>
    </row>
    <row r="318" spans="1:11" s="223" customFormat="1" ht="17.100000000000001" customHeight="1" outlineLevel="1" x14ac:dyDescent="0.25">
      <c r="A318" s="233" t="s">
        <v>221</v>
      </c>
      <c r="B318" s="234" t="s">
        <v>222</v>
      </c>
      <c r="C318" s="76">
        <v>2021</v>
      </c>
      <c r="D318" s="194" t="s">
        <v>9</v>
      </c>
      <c r="E318" s="195">
        <f>SUM(F318:I318)</f>
        <v>50013.516600000003</v>
      </c>
      <c r="F318" s="115">
        <f>SUM(F319:F323)</f>
        <v>47512.840770000003</v>
      </c>
      <c r="G318" s="195">
        <f>SUM(G319:G323)</f>
        <v>0</v>
      </c>
      <c r="H318" s="195">
        <f>SUM(H319:H323)</f>
        <v>2500.6758300000001</v>
      </c>
      <c r="I318" s="195">
        <f>SUM(I319:I323)</f>
        <v>0</v>
      </c>
      <c r="J318" s="235" t="s">
        <v>223</v>
      </c>
      <c r="K318" s="196" t="s">
        <v>181</v>
      </c>
    </row>
    <row r="319" spans="1:11" s="223" customFormat="1" ht="17.100000000000001" customHeight="1" outlineLevel="1" x14ac:dyDescent="0.25">
      <c r="A319" s="233"/>
      <c r="B319" s="234"/>
      <c r="C319" s="76"/>
      <c r="D319" s="194">
        <v>2021</v>
      </c>
      <c r="E319" s="195">
        <f>SUM(F319:I319)</f>
        <v>50013.516600000003</v>
      </c>
      <c r="F319" s="200">
        <v>47512.840770000003</v>
      </c>
      <c r="G319" s="214">
        <v>0</v>
      </c>
      <c r="H319" s="201">
        <f>F319/95*5</f>
        <v>2500.6758300000001</v>
      </c>
      <c r="I319" s="214">
        <v>0</v>
      </c>
      <c r="J319" s="235"/>
      <c r="K319" s="202"/>
    </row>
    <row r="320" spans="1:11" s="223" customFormat="1" ht="17.100000000000001" customHeight="1" outlineLevel="1" x14ac:dyDescent="0.25">
      <c r="A320" s="233"/>
      <c r="B320" s="234"/>
      <c r="C320" s="76"/>
      <c r="D320" s="194">
        <v>2022</v>
      </c>
      <c r="E320" s="195">
        <v>0</v>
      </c>
      <c r="F320" s="115">
        <v>0</v>
      </c>
      <c r="G320" s="214">
        <v>0</v>
      </c>
      <c r="H320" s="216">
        <v>0</v>
      </c>
      <c r="I320" s="214">
        <v>0</v>
      </c>
      <c r="J320" s="235"/>
      <c r="K320" s="202"/>
    </row>
    <row r="321" spans="1:12" s="223" customFormat="1" ht="17.100000000000001" customHeight="1" outlineLevel="1" x14ac:dyDescent="0.25">
      <c r="A321" s="233"/>
      <c r="B321" s="234"/>
      <c r="C321" s="76"/>
      <c r="D321" s="194">
        <v>2023</v>
      </c>
      <c r="E321" s="195">
        <v>0</v>
      </c>
      <c r="F321" s="115">
        <v>0</v>
      </c>
      <c r="G321" s="214">
        <v>0</v>
      </c>
      <c r="H321" s="216">
        <v>0</v>
      </c>
      <c r="I321" s="214">
        <v>0</v>
      </c>
      <c r="J321" s="235"/>
      <c r="K321" s="202"/>
    </row>
    <row r="322" spans="1:12" s="223" customFormat="1" outlineLevel="1" x14ac:dyDescent="0.25">
      <c r="A322" s="233"/>
      <c r="B322" s="234"/>
      <c r="C322" s="76"/>
      <c r="D322" s="194">
        <v>2024</v>
      </c>
      <c r="E322" s="195">
        <v>0</v>
      </c>
      <c r="F322" s="115">
        <v>0</v>
      </c>
      <c r="G322" s="214">
        <v>0</v>
      </c>
      <c r="H322" s="216">
        <v>0</v>
      </c>
      <c r="I322" s="214">
        <v>0</v>
      </c>
      <c r="J322" s="235"/>
      <c r="K322" s="202"/>
    </row>
    <row r="323" spans="1:12" s="223" customFormat="1" outlineLevel="1" x14ac:dyDescent="0.25">
      <c r="A323" s="233"/>
      <c r="B323" s="234"/>
      <c r="C323" s="76"/>
      <c r="D323" s="194">
        <v>2025</v>
      </c>
      <c r="E323" s="195">
        <v>0</v>
      </c>
      <c r="F323" s="115">
        <v>0</v>
      </c>
      <c r="G323" s="214">
        <v>0</v>
      </c>
      <c r="H323" s="216">
        <v>0</v>
      </c>
      <c r="I323" s="214">
        <v>0</v>
      </c>
      <c r="J323" s="235"/>
      <c r="K323" s="206"/>
    </row>
    <row r="324" spans="1:12" s="223" customFormat="1" ht="17.100000000000001" customHeight="1" outlineLevel="1" x14ac:dyDescent="0.25">
      <c r="A324" s="233" t="s">
        <v>224</v>
      </c>
      <c r="B324" s="234" t="s">
        <v>225</v>
      </c>
      <c r="C324" s="76">
        <v>2021</v>
      </c>
      <c r="D324" s="194" t="s">
        <v>9</v>
      </c>
      <c r="E324" s="195">
        <f>SUM(F324:I324)</f>
        <v>9928.3460643185299</v>
      </c>
      <c r="F324" s="195">
        <f>SUM(F325:F329)</f>
        <v>6483.2099799999996</v>
      </c>
      <c r="G324" s="195">
        <f>SUM(G325:G329)</f>
        <v>0</v>
      </c>
      <c r="H324" s="195">
        <f>SUM(H325:H329)</f>
        <v>3445.1360843185298</v>
      </c>
      <c r="I324" s="195">
        <f>SUM(I325:I329)</f>
        <v>0</v>
      </c>
      <c r="J324" s="235" t="s">
        <v>226</v>
      </c>
      <c r="K324" s="196" t="s">
        <v>181</v>
      </c>
    </row>
    <row r="325" spans="1:12" s="223" customFormat="1" ht="17.100000000000001" customHeight="1" outlineLevel="1" x14ac:dyDescent="0.25">
      <c r="A325" s="233"/>
      <c r="B325" s="234"/>
      <c r="C325" s="76"/>
      <c r="D325" s="194">
        <v>2021</v>
      </c>
      <c r="E325" s="195">
        <f>SUM(F325:I325)</f>
        <v>9928.3460643185299</v>
      </c>
      <c r="F325" s="212">
        <v>6483.2099799999996</v>
      </c>
      <c r="G325" s="214">
        <v>0</v>
      </c>
      <c r="H325" s="201">
        <f>F325/65.3*34.7</f>
        <v>3445.1360843185298</v>
      </c>
      <c r="I325" s="214">
        <v>0</v>
      </c>
      <c r="J325" s="235"/>
      <c r="K325" s="202"/>
    </row>
    <row r="326" spans="1:12" s="223" customFormat="1" ht="17.100000000000001" customHeight="1" outlineLevel="1" x14ac:dyDescent="0.25">
      <c r="A326" s="233"/>
      <c r="B326" s="234"/>
      <c r="C326" s="76"/>
      <c r="D326" s="194">
        <v>2022</v>
      </c>
      <c r="E326" s="195">
        <v>0</v>
      </c>
      <c r="F326" s="115">
        <v>0</v>
      </c>
      <c r="G326" s="214">
        <v>0</v>
      </c>
      <c r="H326" s="216">
        <v>0</v>
      </c>
      <c r="I326" s="214">
        <v>0</v>
      </c>
      <c r="J326" s="235"/>
      <c r="K326" s="202"/>
    </row>
    <row r="327" spans="1:12" s="223" customFormat="1" ht="17.100000000000001" customHeight="1" outlineLevel="1" x14ac:dyDescent="0.25">
      <c r="A327" s="233"/>
      <c r="B327" s="234"/>
      <c r="C327" s="76"/>
      <c r="D327" s="194">
        <v>2023</v>
      </c>
      <c r="E327" s="195">
        <v>0</v>
      </c>
      <c r="F327" s="115">
        <v>0</v>
      </c>
      <c r="G327" s="214">
        <v>0</v>
      </c>
      <c r="H327" s="216">
        <v>0</v>
      </c>
      <c r="I327" s="214">
        <v>0</v>
      </c>
      <c r="J327" s="235"/>
      <c r="K327" s="202"/>
    </row>
    <row r="328" spans="1:12" s="223" customFormat="1" outlineLevel="1" x14ac:dyDescent="0.25">
      <c r="A328" s="233"/>
      <c r="B328" s="234"/>
      <c r="C328" s="76"/>
      <c r="D328" s="194">
        <v>2024</v>
      </c>
      <c r="E328" s="195">
        <v>0</v>
      </c>
      <c r="F328" s="115">
        <v>0</v>
      </c>
      <c r="G328" s="214">
        <v>0</v>
      </c>
      <c r="H328" s="216">
        <v>0</v>
      </c>
      <c r="I328" s="214">
        <v>0</v>
      </c>
      <c r="J328" s="235"/>
      <c r="K328" s="202"/>
    </row>
    <row r="329" spans="1:12" s="223" customFormat="1" outlineLevel="1" x14ac:dyDescent="0.25">
      <c r="A329" s="233"/>
      <c r="B329" s="234"/>
      <c r="C329" s="76"/>
      <c r="D329" s="194">
        <v>2025</v>
      </c>
      <c r="E329" s="195">
        <v>0</v>
      </c>
      <c r="F329" s="115">
        <v>0</v>
      </c>
      <c r="G329" s="214">
        <v>0</v>
      </c>
      <c r="H329" s="216">
        <v>0</v>
      </c>
      <c r="I329" s="214">
        <v>0</v>
      </c>
      <c r="J329" s="235"/>
      <c r="K329" s="206"/>
    </row>
    <row r="330" spans="1:12" s="223" customFormat="1" ht="16.5" hidden="1" customHeight="1" outlineLevel="1" x14ac:dyDescent="0.25">
      <c r="A330" s="207" t="s">
        <v>227</v>
      </c>
      <c r="B330" s="208" t="s">
        <v>228</v>
      </c>
      <c r="C330" s="236">
        <v>2021</v>
      </c>
      <c r="D330" s="237" t="s">
        <v>9</v>
      </c>
      <c r="E330" s="181">
        <f>SUM(F330:I330)</f>
        <v>0</v>
      </c>
      <c r="F330" s="163">
        <f>SUM(F331:F335)</f>
        <v>0</v>
      </c>
      <c r="G330" s="181">
        <f>SUM(G331:G335)</f>
        <v>0</v>
      </c>
      <c r="H330" s="181">
        <f>SUM(H331:H335)</f>
        <v>0</v>
      </c>
      <c r="I330" s="181">
        <f>SUM(I331:I335)</f>
        <v>0</v>
      </c>
      <c r="J330" s="238" t="s">
        <v>229</v>
      </c>
      <c r="K330" s="239" t="s">
        <v>230</v>
      </c>
    </row>
    <row r="331" spans="1:12" s="223" customFormat="1" ht="16.5" hidden="1" customHeight="1" outlineLevel="1" x14ac:dyDescent="0.25">
      <c r="A331" s="210"/>
      <c r="B331" s="211"/>
      <c r="C331" s="240"/>
      <c r="D331" s="237">
        <v>2021</v>
      </c>
      <c r="E331" s="163">
        <f>SUM(F331:I331)</f>
        <v>0</v>
      </c>
      <c r="F331" s="241">
        <v>0</v>
      </c>
      <c r="G331" s="242">
        <v>0</v>
      </c>
      <c r="H331" s="164">
        <f>F331/95*5</f>
        <v>0</v>
      </c>
      <c r="I331" s="242">
        <v>0</v>
      </c>
      <c r="J331" s="243"/>
      <c r="K331" s="244"/>
      <c r="L331" s="245"/>
    </row>
    <row r="332" spans="1:12" s="223" customFormat="1" ht="16.5" hidden="1" customHeight="1" outlineLevel="1" x14ac:dyDescent="0.25">
      <c r="A332" s="210"/>
      <c r="B332" s="211"/>
      <c r="C332" s="240"/>
      <c r="D332" s="237">
        <v>2022</v>
      </c>
      <c r="E332" s="181">
        <v>0</v>
      </c>
      <c r="F332" s="163">
        <v>0</v>
      </c>
      <c r="G332" s="232">
        <v>0</v>
      </c>
      <c r="H332" s="246">
        <v>0</v>
      </c>
      <c r="I332" s="232">
        <v>0</v>
      </c>
      <c r="J332" s="243"/>
      <c r="K332" s="244"/>
    </row>
    <row r="333" spans="1:12" s="223" customFormat="1" ht="16.5" hidden="1" customHeight="1" outlineLevel="1" x14ac:dyDescent="0.25">
      <c r="A333" s="210"/>
      <c r="B333" s="211"/>
      <c r="C333" s="240"/>
      <c r="D333" s="237">
        <v>2023</v>
      </c>
      <c r="E333" s="181">
        <v>0</v>
      </c>
      <c r="F333" s="163">
        <v>0</v>
      </c>
      <c r="G333" s="232">
        <v>0</v>
      </c>
      <c r="H333" s="246">
        <v>0</v>
      </c>
      <c r="I333" s="232">
        <v>0</v>
      </c>
      <c r="J333" s="243"/>
      <c r="K333" s="244"/>
    </row>
    <row r="334" spans="1:12" s="223" customFormat="1" hidden="1" outlineLevel="1" x14ac:dyDescent="0.25">
      <c r="A334" s="210"/>
      <c r="B334" s="211"/>
      <c r="C334" s="240"/>
      <c r="D334" s="237">
        <v>2024</v>
      </c>
      <c r="E334" s="181">
        <v>0</v>
      </c>
      <c r="F334" s="163">
        <v>0</v>
      </c>
      <c r="G334" s="232">
        <v>0</v>
      </c>
      <c r="H334" s="246">
        <v>0</v>
      </c>
      <c r="I334" s="232">
        <v>0</v>
      </c>
      <c r="J334" s="243"/>
      <c r="K334" s="244"/>
    </row>
    <row r="335" spans="1:12" s="223" customFormat="1" hidden="1" outlineLevel="1" x14ac:dyDescent="0.25">
      <c r="A335" s="217"/>
      <c r="B335" s="218"/>
      <c r="C335" s="247"/>
      <c r="D335" s="237">
        <v>2025</v>
      </c>
      <c r="E335" s="181">
        <v>0</v>
      </c>
      <c r="F335" s="163">
        <v>0</v>
      </c>
      <c r="G335" s="232">
        <v>0</v>
      </c>
      <c r="H335" s="246">
        <v>0</v>
      </c>
      <c r="I335" s="232">
        <v>0</v>
      </c>
      <c r="J335" s="248"/>
      <c r="K335" s="249"/>
    </row>
    <row r="336" spans="1:12" s="223" customFormat="1" ht="15" customHeight="1" outlineLevel="1" x14ac:dyDescent="0.25">
      <c r="A336" s="233" t="s">
        <v>231</v>
      </c>
      <c r="B336" s="234" t="s">
        <v>232</v>
      </c>
      <c r="C336" s="76">
        <v>2021</v>
      </c>
      <c r="D336" s="194" t="s">
        <v>9</v>
      </c>
      <c r="E336" s="195">
        <f>SUM(F336:I336)</f>
        <v>26585.427536842104</v>
      </c>
      <c r="F336" s="195">
        <f>SUM(F337:F341)</f>
        <v>25256.156159999999</v>
      </c>
      <c r="G336" s="195">
        <f>SUM(G337:G341)</f>
        <v>0</v>
      </c>
      <c r="H336" s="195">
        <f>SUM(H337:H341)</f>
        <v>1329.2713768421052</v>
      </c>
      <c r="I336" s="195">
        <f>SUM(I337:I341)</f>
        <v>0</v>
      </c>
      <c r="J336" s="235" t="s">
        <v>233</v>
      </c>
      <c r="K336" s="196" t="s">
        <v>181</v>
      </c>
    </row>
    <row r="337" spans="1:12" s="223" customFormat="1" ht="15" customHeight="1" outlineLevel="1" x14ac:dyDescent="0.25">
      <c r="A337" s="233"/>
      <c r="B337" s="234"/>
      <c r="C337" s="76"/>
      <c r="D337" s="194">
        <v>2021</v>
      </c>
      <c r="E337" s="195">
        <f>SUM(F337:I337)</f>
        <v>26585.427536842104</v>
      </c>
      <c r="F337" s="212">
        <v>25256.156159999999</v>
      </c>
      <c r="G337" s="214">
        <v>0</v>
      </c>
      <c r="H337" s="201">
        <f>F337/95*5</f>
        <v>1329.2713768421052</v>
      </c>
      <c r="I337" s="214">
        <v>0</v>
      </c>
      <c r="J337" s="235"/>
      <c r="K337" s="202"/>
    </row>
    <row r="338" spans="1:12" s="223" customFormat="1" ht="15" customHeight="1" outlineLevel="1" x14ac:dyDescent="0.25">
      <c r="A338" s="233"/>
      <c r="B338" s="234"/>
      <c r="C338" s="76"/>
      <c r="D338" s="194">
        <v>2022</v>
      </c>
      <c r="E338" s="195">
        <v>0</v>
      </c>
      <c r="F338" s="195">
        <v>0</v>
      </c>
      <c r="G338" s="214">
        <v>0</v>
      </c>
      <c r="H338" s="216">
        <v>0</v>
      </c>
      <c r="I338" s="214">
        <v>0</v>
      </c>
      <c r="J338" s="235"/>
      <c r="K338" s="202"/>
    </row>
    <row r="339" spans="1:12" s="223" customFormat="1" ht="15" customHeight="1" outlineLevel="1" x14ac:dyDescent="0.25">
      <c r="A339" s="233"/>
      <c r="B339" s="234"/>
      <c r="C339" s="76"/>
      <c r="D339" s="194">
        <v>2023</v>
      </c>
      <c r="E339" s="195">
        <v>0</v>
      </c>
      <c r="F339" s="195">
        <v>0</v>
      </c>
      <c r="G339" s="214">
        <v>0</v>
      </c>
      <c r="H339" s="216">
        <v>0</v>
      </c>
      <c r="I339" s="214">
        <v>0</v>
      </c>
      <c r="J339" s="235"/>
      <c r="K339" s="202"/>
    </row>
    <row r="340" spans="1:12" s="223" customFormat="1" ht="15" customHeight="1" outlineLevel="1" x14ac:dyDescent="0.25">
      <c r="A340" s="233"/>
      <c r="B340" s="234"/>
      <c r="C340" s="76"/>
      <c r="D340" s="194">
        <v>2024</v>
      </c>
      <c r="E340" s="195">
        <v>0</v>
      </c>
      <c r="F340" s="195">
        <v>0</v>
      </c>
      <c r="G340" s="214">
        <v>0</v>
      </c>
      <c r="H340" s="216">
        <v>0</v>
      </c>
      <c r="I340" s="214">
        <v>0</v>
      </c>
      <c r="J340" s="235"/>
      <c r="K340" s="202"/>
    </row>
    <row r="341" spans="1:12" s="223" customFormat="1" ht="15" customHeight="1" outlineLevel="1" x14ac:dyDescent="0.25">
      <c r="A341" s="233"/>
      <c r="B341" s="234"/>
      <c r="C341" s="76"/>
      <c r="D341" s="194">
        <v>2025</v>
      </c>
      <c r="E341" s="195">
        <v>0</v>
      </c>
      <c r="F341" s="195">
        <v>0</v>
      </c>
      <c r="G341" s="214">
        <v>0</v>
      </c>
      <c r="H341" s="216">
        <v>0</v>
      </c>
      <c r="I341" s="214">
        <v>0</v>
      </c>
      <c r="J341" s="235"/>
      <c r="K341" s="206"/>
    </row>
    <row r="342" spans="1:12" s="223" customFormat="1" ht="15" customHeight="1" outlineLevel="1" x14ac:dyDescent="0.25">
      <c r="A342" s="233" t="s">
        <v>234</v>
      </c>
      <c r="B342" s="349" t="s">
        <v>235</v>
      </c>
      <c r="C342" s="76">
        <v>2021</v>
      </c>
      <c r="D342" s="194" t="s">
        <v>9</v>
      </c>
      <c r="E342" s="268">
        <f t="shared" ref="E342:E405" si="26">SUM(F342:I342)</f>
        <v>2270.6600000000003</v>
      </c>
      <c r="F342" s="350">
        <f>SUM(F343:F347)</f>
        <v>2100.36</v>
      </c>
      <c r="G342" s="351">
        <f>SUM(G343:G347)</f>
        <v>0</v>
      </c>
      <c r="H342" s="351">
        <f>SUM(H343:H347)</f>
        <v>170.3</v>
      </c>
      <c r="I342" s="251">
        <f>SUM(I343:I347)</f>
        <v>0</v>
      </c>
      <c r="J342" s="182" t="s">
        <v>236</v>
      </c>
      <c r="K342" s="196" t="s">
        <v>181</v>
      </c>
      <c r="L342" s="245"/>
    </row>
    <row r="343" spans="1:12" s="223" customFormat="1" ht="15" customHeight="1" outlineLevel="1" x14ac:dyDescent="0.25">
      <c r="A343" s="233"/>
      <c r="B343" s="352"/>
      <c r="C343" s="76"/>
      <c r="D343" s="194">
        <v>2021</v>
      </c>
      <c r="E343" s="268">
        <f t="shared" si="26"/>
        <v>2270.6600000000003</v>
      </c>
      <c r="F343" s="350">
        <v>2100.36</v>
      </c>
      <c r="G343" s="195">
        <v>0</v>
      </c>
      <c r="H343" s="195">
        <v>170.3</v>
      </c>
      <c r="I343" s="78">
        <v>0</v>
      </c>
      <c r="J343" s="186"/>
      <c r="K343" s="202"/>
    </row>
    <row r="344" spans="1:12" s="223" customFormat="1" ht="15" customHeight="1" outlineLevel="1" x14ac:dyDescent="0.25">
      <c r="A344" s="233"/>
      <c r="B344" s="352"/>
      <c r="C344" s="76"/>
      <c r="D344" s="194">
        <v>2022</v>
      </c>
      <c r="E344" s="268">
        <f t="shared" si="26"/>
        <v>0</v>
      </c>
      <c r="F344" s="195">
        <v>0</v>
      </c>
      <c r="G344" s="195">
        <v>0</v>
      </c>
      <c r="H344" s="195">
        <v>0</v>
      </c>
      <c r="I344" s="78">
        <v>0</v>
      </c>
      <c r="J344" s="186"/>
      <c r="K344" s="202"/>
    </row>
    <row r="345" spans="1:12" s="223" customFormat="1" ht="15" customHeight="1" outlineLevel="1" x14ac:dyDescent="0.25">
      <c r="A345" s="233"/>
      <c r="B345" s="352"/>
      <c r="C345" s="76"/>
      <c r="D345" s="194">
        <v>2023</v>
      </c>
      <c r="E345" s="268">
        <f t="shared" si="26"/>
        <v>0</v>
      </c>
      <c r="F345" s="195">
        <v>0</v>
      </c>
      <c r="G345" s="195">
        <v>0</v>
      </c>
      <c r="H345" s="195">
        <v>0</v>
      </c>
      <c r="I345" s="78">
        <v>0</v>
      </c>
      <c r="J345" s="186"/>
      <c r="K345" s="202"/>
    </row>
    <row r="346" spans="1:12" s="223" customFormat="1" ht="15" customHeight="1" outlineLevel="1" x14ac:dyDescent="0.25">
      <c r="A346" s="233"/>
      <c r="B346" s="352"/>
      <c r="C346" s="76"/>
      <c r="D346" s="194">
        <v>2024</v>
      </c>
      <c r="E346" s="268">
        <f t="shared" si="26"/>
        <v>0</v>
      </c>
      <c r="F346" s="195">
        <v>0</v>
      </c>
      <c r="G346" s="195">
        <v>0</v>
      </c>
      <c r="H346" s="195">
        <v>0</v>
      </c>
      <c r="I346" s="78">
        <v>0</v>
      </c>
      <c r="J346" s="186"/>
      <c r="K346" s="202"/>
    </row>
    <row r="347" spans="1:12" s="223" customFormat="1" ht="14.25" customHeight="1" outlineLevel="1" x14ac:dyDescent="0.25">
      <c r="A347" s="233"/>
      <c r="B347" s="353"/>
      <c r="C347" s="76"/>
      <c r="D347" s="194">
        <v>2025</v>
      </c>
      <c r="E347" s="268">
        <f t="shared" si="26"/>
        <v>0</v>
      </c>
      <c r="F347" s="195">
        <v>0</v>
      </c>
      <c r="G347" s="195">
        <v>0</v>
      </c>
      <c r="H347" s="195">
        <v>0</v>
      </c>
      <c r="I347" s="78">
        <v>0</v>
      </c>
      <c r="J347" s="190"/>
      <c r="K347" s="206"/>
    </row>
    <row r="348" spans="1:12" s="223" customFormat="1" ht="15" hidden="1" customHeight="1" outlineLevel="1" x14ac:dyDescent="0.25">
      <c r="A348" s="252" t="s">
        <v>237</v>
      </c>
      <c r="B348" s="253" t="s">
        <v>238</v>
      </c>
      <c r="C348" s="254">
        <v>2021</v>
      </c>
      <c r="D348" s="255" t="s">
        <v>9</v>
      </c>
      <c r="E348" s="256"/>
      <c r="F348" s="257"/>
      <c r="G348" s="258"/>
      <c r="H348" s="258"/>
      <c r="I348" s="259"/>
      <c r="J348" s="239" t="s">
        <v>239</v>
      </c>
      <c r="K348" s="239" t="s">
        <v>230</v>
      </c>
    </row>
    <row r="349" spans="1:12" s="263" customFormat="1" ht="14.25" hidden="1" customHeight="1" outlineLevel="1" x14ac:dyDescent="0.2">
      <c r="A349" s="252"/>
      <c r="B349" s="260"/>
      <c r="C349" s="254"/>
      <c r="D349" s="255">
        <v>2021</v>
      </c>
      <c r="E349" s="261"/>
      <c r="F349" s="257"/>
      <c r="G349" s="261"/>
      <c r="H349" s="262"/>
      <c r="I349" s="261"/>
      <c r="J349" s="244"/>
      <c r="K349" s="244"/>
    </row>
    <row r="350" spans="1:12" s="263" customFormat="1" ht="12.75" hidden="1" customHeight="1" outlineLevel="1" x14ac:dyDescent="0.2">
      <c r="A350" s="252"/>
      <c r="B350" s="260"/>
      <c r="C350" s="254"/>
      <c r="D350" s="255">
        <v>2022</v>
      </c>
      <c r="E350" s="261"/>
      <c r="F350" s="257"/>
      <c r="G350" s="261"/>
      <c r="H350" s="261"/>
      <c r="I350" s="261"/>
      <c r="J350" s="244"/>
      <c r="K350" s="244"/>
    </row>
    <row r="351" spans="1:12" s="263" customFormat="1" ht="12.75" hidden="1" customHeight="1" outlineLevel="1" x14ac:dyDescent="0.2">
      <c r="A351" s="252"/>
      <c r="B351" s="260"/>
      <c r="C351" s="254"/>
      <c r="D351" s="255">
        <v>2023</v>
      </c>
      <c r="E351" s="261"/>
      <c r="F351" s="257"/>
      <c r="G351" s="261"/>
      <c r="H351" s="261"/>
      <c r="I351" s="261"/>
      <c r="J351" s="244"/>
      <c r="K351" s="244"/>
    </row>
    <row r="352" spans="1:12" s="263" customFormat="1" ht="12.75" hidden="1" customHeight="1" outlineLevel="1" x14ac:dyDescent="0.2">
      <c r="A352" s="252"/>
      <c r="B352" s="260"/>
      <c r="C352" s="254"/>
      <c r="D352" s="255">
        <v>2024</v>
      </c>
      <c r="E352" s="261"/>
      <c r="F352" s="257"/>
      <c r="G352" s="261"/>
      <c r="H352" s="261"/>
      <c r="I352" s="261"/>
      <c r="J352" s="244"/>
      <c r="K352" s="244"/>
    </row>
    <row r="353" spans="1:11" s="263" customFormat="1" ht="20.25" hidden="1" customHeight="1" outlineLevel="1" x14ac:dyDescent="0.2">
      <c r="A353" s="252"/>
      <c r="B353" s="264"/>
      <c r="C353" s="254"/>
      <c r="D353" s="255">
        <v>2025</v>
      </c>
      <c r="E353" s="262"/>
      <c r="F353" s="257"/>
      <c r="G353" s="261"/>
      <c r="H353" s="261"/>
      <c r="I353" s="261"/>
      <c r="J353" s="249"/>
      <c r="K353" s="249"/>
    </row>
    <row r="354" spans="1:11" s="263" customFormat="1" ht="12.75" customHeight="1" outlineLevel="1" x14ac:dyDescent="0.2">
      <c r="A354" s="137" t="s">
        <v>237</v>
      </c>
      <c r="B354" s="354" t="s">
        <v>240</v>
      </c>
      <c r="C354" s="355">
        <v>2021</v>
      </c>
      <c r="D354" s="356" t="s">
        <v>9</v>
      </c>
      <c r="E354" s="357">
        <f t="shared" si="26"/>
        <v>470</v>
      </c>
      <c r="F354" s="357">
        <f>SUM(F355:F359)</f>
        <v>470</v>
      </c>
      <c r="G354" s="357">
        <f>SUM(G355:G359)</f>
        <v>0</v>
      </c>
      <c r="H354" s="357">
        <f>SUM(H355:H359)</f>
        <v>0</v>
      </c>
      <c r="I354" s="265">
        <f>SUM(I355:I359)</f>
        <v>0</v>
      </c>
      <c r="J354" s="105" t="s">
        <v>241</v>
      </c>
      <c r="K354" s="105" t="s">
        <v>242</v>
      </c>
    </row>
    <row r="355" spans="1:11" s="263" customFormat="1" ht="12.75" customHeight="1" outlineLevel="1" x14ac:dyDescent="0.2">
      <c r="A355" s="139"/>
      <c r="B355" s="358"/>
      <c r="C355" s="355"/>
      <c r="D355" s="356">
        <v>2021</v>
      </c>
      <c r="E355" s="357">
        <f t="shared" si="26"/>
        <v>470</v>
      </c>
      <c r="F355" s="357">
        <v>470</v>
      </c>
      <c r="G355" s="357">
        <v>0</v>
      </c>
      <c r="H355" s="357">
        <v>0</v>
      </c>
      <c r="I355" s="265">
        <v>0</v>
      </c>
      <c r="J355" s="111"/>
      <c r="K355" s="111"/>
    </row>
    <row r="356" spans="1:11" s="263" customFormat="1" ht="12.75" customHeight="1" outlineLevel="1" x14ac:dyDescent="0.2">
      <c r="A356" s="139"/>
      <c r="B356" s="358"/>
      <c r="C356" s="355"/>
      <c r="D356" s="356">
        <v>2022</v>
      </c>
      <c r="E356" s="357">
        <f t="shared" si="26"/>
        <v>0</v>
      </c>
      <c r="F356" s="357">
        <v>0</v>
      </c>
      <c r="G356" s="357">
        <v>0</v>
      </c>
      <c r="H356" s="357">
        <v>0</v>
      </c>
      <c r="I356" s="265">
        <v>0</v>
      </c>
      <c r="J356" s="111"/>
      <c r="K356" s="111"/>
    </row>
    <row r="357" spans="1:11" s="263" customFormat="1" ht="12.75" customHeight="1" outlineLevel="1" x14ac:dyDescent="0.2">
      <c r="A357" s="139"/>
      <c r="B357" s="358"/>
      <c r="C357" s="355"/>
      <c r="D357" s="356">
        <v>2023</v>
      </c>
      <c r="E357" s="357">
        <f t="shared" si="26"/>
        <v>0</v>
      </c>
      <c r="F357" s="357">
        <v>0</v>
      </c>
      <c r="G357" s="357">
        <v>0</v>
      </c>
      <c r="H357" s="357">
        <v>0</v>
      </c>
      <c r="I357" s="265">
        <v>0</v>
      </c>
      <c r="J357" s="111"/>
      <c r="K357" s="111"/>
    </row>
    <row r="358" spans="1:11" s="263" customFormat="1" ht="12.75" customHeight="1" outlineLevel="1" x14ac:dyDescent="0.2">
      <c r="A358" s="139"/>
      <c r="B358" s="358"/>
      <c r="C358" s="355"/>
      <c r="D358" s="356">
        <v>2024</v>
      </c>
      <c r="E358" s="357">
        <f t="shared" si="26"/>
        <v>0</v>
      </c>
      <c r="F358" s="357">
        <v>0</v>
      </c>
      <c r="G358" s="357">
        <v>0</v>
      </c>
      <c r="H358" s="357">
        <v>0</v>
      </c>
      <c r="I358" s="265">
        <v>0</v>
      </c>
      <c r="J358" s="111"/>
      <c r="K358" s="111"/>
    </row>
    <row r="359" spans="1:11" s="263" customFormat="1" ht="12.75" customHeight="1" outlineLevel="1" x14ac:dyDescent="0.2">
      <c r="A359" s="141"/>
      <c r="B359" s="359"/>
      <c r="C359" s="355"/>
      <c r="D359" s="356">
        <v>2025</v>
      </c>
      <c r="E359" s="357">
        <f t="shared" si="26"/>
        <v>0</v>
      </c>
      <c r="F359" s="357">
        <v>0</v>
      </c>
      <c r="G359" s="357">
        <v>0</v>
      </c>
      <c r="H359" s="357">
        <v>0</v>
      </c>
      <c r="I359" s="265">
        <v>0</v>
      </c>
      <c r="J359" s="53"/>
      <c r="K359" s="53"/>
    </row>
    <row r="360" spans="1:11" s="263" customFormat="1" ht="12.75" customHeight="1" outlineLevel="1" x14ac:dyDescent="0.2">
      <c r="A360" s="191" t="s">
        <v>243</v>
      </c>
      <c r="B360" s="360" t="s">
        <v>244</v>
      </c>
      <c r="C360" s="266">
        <v>2021</v>
      </c>
      <c r="D360" s="267" t="s">
        <v>9</v>
      </c>
      <c r="E360" s="268">
        <f t="shared" si="26"/>
        <v>8226.4694736842102</v>
      </c>
      <c r="F360" s="268">
        <f>SUM(F361:F365)</f>
        <v>7815.1459999999997</v>
      </c>
      <c r="G360" s="268">
        <f>SUM(G361:G365)</f>
        <v>0</v>
      </c>
      <c r="H360" s="268">
        <f>SUM(H361:H365)</f>
        <v>411.32347368421051</v>
      </c>
      <c r="I360" s="268">
        <f>SUM(I361:I365)</f>
        <v>0</v>
      </c>
      <c r="J360" s="196" t="s">
        <v>245</v>
      </c>
      <c r="K360" s="196" t="s">
        <v>181</v>
      </c>
    </row>
    <row r="361" spans="1:11" s="263" customFormat="1" ht="12.75" customHeight="1" outlineLevel="1" x14ac:dyDescent="0.2">
      <c r="A361" s="197"/>
      <c r="B361" s="361"/>
      <c r="C361" s="266"/>
      <c r="D361" s="267">
        <v>2021</v>
      </c>
      <c r="E361" s="268">
        <f t="shared" si="26"/>
        <v>8226.4694736842102</v>
      </c>
      <c r="F361" s="268">
        <v>7815.1459999999997</v>
      </c>
      <c r="G361" s="268">
        <v>0</v>
      </c>
      <c r="H361" s="268">
        <f>F361/95*5</f>
        <v>411.32347368421051</v>
      </c>
      <c r="I361" s="268">
        <v>0</v>
      </c>
      <c r="J361" s="202"/>
      <c r="K361" s="202"/>
    </row>
    <row r="362" spans="1:11" s="263" customFormat="1" ht="12.75" customHeight="1" outlineLevel="1" x14ac:dyDescent="0.2">
      <c r="A362" s="197"/>
      <c r="B362" s="361"/>
      <c r="C362" s="266"/>
      <c r="D362" s="267">
        <v>2022</v>
      </c>
      <c r="E362" s="268">
        <f t="shared" si="26"/>
        <v>0</v>
      </c>
      <c r="F362" s="268">
        <v>0</v>
      </c>
      <c r="G362" s="268">
        <v>0</v>
      </c>
      <c r="H362" s="268">
        <v>0</v>
      </c>
      <c r="I362" s="268">
        <v>0</v>
      </c>
      <c r="J362" s="202"/>
      <c r="K362" s="202"/>
    </row>
    <row r="363" spans="1:11" s="263" customFormat="1" ht="12.75" customHeight="1" outlineLevel="1" x14ac:dyDescent="0.2">
      <c r="A363" s="197"/>
      <c r="B363" s="361"/>
      <c r="C363" s="266"/>
      <c r="D363" s="267">
        <v>2023</v>
      </c>
      <c r="E363" s="268">
        <f t="shared" si="26"/>
        <v>0</v>
      </c>
      <c r="F363" s="268">
        <v>0</v>
      </c>
      <c r="G363" s="268">
        <v>0</v>
      </c>
      <c r="H363" s="268">
        <v>0</v>
      </c>
      <c r="I363" s="268">
        <v>0</v>
      </c>
      <c r="J363" s="202"/>
      <c r="K363" s="202"/>
    </row>
    <row r="364" spans="1:11" s="263" customFormat="1" ht="12.75" customHeight="1" outlineLevel="1" x14ac:dyDescent="0.2">
      <c r="A364" s="197"/>
      <c r="B364" s="361"/>
      <c r="C364" s="266"/>
      <c r="D364" s="267">
        <v>2024</v>
      </c>
      <c r="E364" s="268">
        <f t="shared" si="26"/>
        <v>0</v>
      </c>
      <c r="F364" s="268">
        <v>0</v>
      </c>
      <c r="G364" s="268">
        <v>0</v>
      </c>
      <c r="H364" s="268">
        <v>0</v>
      </c>
      <c r="I364" s="268">
        <v>0</v>
      </c>
      <c r="J364" s="202"/>
      <c r="K364" s="202"/>
    </row>
    <row r="365" spans="1:11" s="263" customFormat="1" ht="12.75" customHeight="1" outlineLevel="1" x14ac:dyDescent="0.2">
      <c r="A365" s="203"/>
      <c r="B365" s="362"/>
      <c r="C365" s="266"/>
      <c r="D365" s="267">
        <v>2025</v>
      </c>
      <c r="E365" s="268">
        <f t="shared" si="26"/>
        <v>0</v>
      </c>
      <c r="F365" s="268">
        <v>0</v>
      </c>
      <c r="G365" s="268">
        <v>0</v>
      </c>
      <c r="H365" s="268">
        <v>0</v>
      </c>
      <c r="I365" s="268">
        <v>0</v>
      </c>
      <c r="J365" s="206"/>
      <c r="K365" s="206"/>
    </row>
    <row r="366" spans="1:11" s="270" customFormat="1" ht="12.75" customHeight="1" outlineLevel="1" x14ac:dyDescent="0.2">
      <c r="A366" s="143" t="s">
        <v>246</v>
      </c>
      <c r="B366" s="156" t="s">
        <v>102</v>
      </c>
      <c r="C366" s="145" t="s">
        <v>103</v>
      </c>
      <c r="D366" s="269" t="s">
        <v>9</v>
      </c>
      <c r="E366" s="88">
        <f t="shared" si="26"/>
        <v>841463.16291684215</v>
      </c>
      <c r="F366" s="88">
        <f>SUM(F367:F371)</f>
        <v>322883.04746000003</v>
      </c>
      <c r="G366" s="88">
        <f>SUM(G367:G371)</f>
        <v>502391</v>
      </c>
      <c r="H366" s="88">
        <f>SUM(H367:H371)</f>
        <v>16189.115456842106</v>
      </c>
      <c r="I366" s="88">
        <f>SUM(I367:I371)</f>
        <v>0</v>
      </c>
      <c r="J366" s="146" t="s">
        <v>247</v>
      </c>
      <c r="K366" s="146" t="s">
        <v>248</v>
      </c>
    </row>
    <row r="367" spans="1:11" s="270" customFormat="1" ht="12.75" outlineLevel="1" x14ac:dyDescent="0.2">
      <c r="A367" s="143"/>
      <c r="B367" s="156"/>
      <c r="C367" s="145"/>
      <c r="D367" s="269">
        <v>2021</v>
      </c>
      <c r="E367" s="88">
        <f t="shared" si="26"/>
        <v>277471.33299000002</v>
      </c>
      <c r="F367" s="88">
        <f>F373+F379+F385+F391</f>
        <v>19160.860530000002</v>
      </c>
      <c r="G367" s="88">
        <f t="shared" ref="F367:J371" si="27">G373+G379+G385+G391</f>
        <v>257488.7</v>
      </c>
      <c r="H367" s="88">
        <f t="shared" si="27"/>
        <v>821.77245999999991</v>
      </c>
      <c r="I367" s="88">
        <f t="shared" si="27"/>
        <v>0</v>
      </c>
      <c r="J367" s="146"/>
      <c r="K367" s="146"/>
    </row>
    <row r="368" spans="1:11" s="270" customFormat="1" ht="12.75" outlineLevel="1" x14ac:dyDescent="0.2">
      <c r="A368" s="143"/>
      <c r="B368" s="156"/>
      <c r="C368" s="145"/>
      <c r="D368" s="269">
        <v>2022</v>
      </c>
      <c r="E368" s="88">
        <f t="shared" si="26"/>
        <v>420368.93519000005</v>
      </c>
      <c r="F368" s="88">
        <f t="shared" si="27"/>
        <v>287896.88693000004</v>
      </c>
      <c r="G368" s="88">
        <f t="shared" si="27"/>
        <v>117511.3</v>
      </c>
      <c r="H368" s="88">
        <f t="shared" si="27"/>
        <v>14960.74826</v>
      </c>
      <c r="I368" s="88">
        <f t="shared" si="27"/>
        <v>0</v>
      </c>
      <c r="J368" s="146"/>
      <c r="K368" s="146"/>
    </row>
    <row r="369" spans="1:11" s="270" customFormat="1" ht="12.75" outlineLevel="1" x14ac:dyDescent="0.2">
      <c r="A369" s="143"/>
      <c r="B369" s="156"/>
      <c r="C369" s="145"/>
      <c r="D369" s="269">
        <v>2023</v>
      </c>
      <c r="E369" s="88">
        <f t="shared" si="26"/>
        <v>139572.89473684211</v>
      </c>
      <c r="F369" s="88">
        <f t="shared" si="27"/>
        <v>11775.3</v>
      </c>
      <c r="G369" s="88">
        <f t="shared" si="27"/>
        <v>127391</v>
      </c>
      <c r="H369" s="88">
        <f t="shared" si="27"/>
        <v>406.59473684210525</v>
      </c>
      <c r="I369" s="88">
        <f t="shared" si="27"/>
        <v>0</v>
      </c>
      <c r="J369" s="146"/>
      <c r="K369" s="146"/>
    </row>
    <row r="370" spans="1:11" s="270" customFormat="1" ht="12.75" outlineLevel="1" x14ac:dyDescent="0.2">
      <c r="A370" s="143"/>
      <c r="B370" s="156"/>
      <c r="C370" s="145"/>
      <c r="D370" s="269">
        <v>2024</v>
      </c>
      <c r="E370" s="88">
        <f t="shared" si="26"/>
        <v>4050</v>
      </c>
      <c r="F370" s="88">
        <f t="shared" si="27"/>
        <v>4050</v>
      </c>
      <c r="G370" s="88">
        <f t="shared" si="27"/>
        <v>0</v>
      </c>
      <c r="H370" s="88">
        <f t="shared" si="27"/>
        <v>0</v>
      </c>
      <c r="I370" s="88">
        <f t="shared" si="27"/>
        <v>0</v>
      </c>
      <c r="J370" s="146"/>
      <c r="K370" s="146"/>
    </row>
    <row r="371" spans="1:11" s="270" customFormat="1" ht="12.75" outlineLevel="1" x14ac:dyDescent="0.2">
      <c r="A371" s="143"/>
      <c r="B371" s="156"/>
      <c r="C371" s="145"/>
      <c r="D371" s="269">
        <v>2025</v>
      </c>
      <c r="E371" s="88">
        <f t="shared" si="26"/>
        <v>0</v>
      </c>
      <c r="F371" s="88">
        <f t="shared" si="27"/>
        <v>0</v>
      </c>
      <c r="G371" s="88">
        <f t="shared" si="27"/>
        <v>0</v>
      </c>
      <c r="H371" s="88">
        <f t="shared" si="27"/>
        <v>0</v>
      </c>
      <c r="I371" s="88">
        <f>I377+I383+I389+I395</f>
        <v>0</v>
      </c>
      <c r="J371" s="146"/>
      <c r="K371" s="146"/>
    </row>
    <row r="372" spans="1:11" s="152" customFormat="1" x14ac:dyDescent="0.25">
      <c r="A372" s="131" t="s">
        <v>249</v>
      </c>
      <c r="B372" s="132" t="s">
        <v>250</v>
      </c>
      <c r="C372" s="133" t="s">
        <v>103</v>
      </c>
      <c r="D372" s="103" t="s">
        <v>9</v>
      </c>
      <c r="E372" s="115">
        <f t="shared" si="26"/>
        <v>15470.7</v>
      </c>
      <c r="F372" s="115">
        <f>SUM(F373:F377)</f>
        <v>15470.7</v>
      </c>
      <c r="G372" s="115">
        <f>SUM(G373:G377)</f>
        <v>0</v>
      </c>
      <c r="H372" s="134">
        <f>SUM(H373:H377)</f>
        <v>0</v>
      </c>
      <c r="I372" s="134">
        <f>SUM(I373:I377)</f>
        <v>0</v>
      </c>
      <c r="J372" s="56" t="s">
        <v>251</v>
      </c>
      <c r="K372" s="56" t="s">
        <v>65</v>
      </c>
    </row>
    <row r="373" spans="1:11" s="152" customFormat="1" ht="14.25" customHeight="1" x14ac:dyDescent="0.25">
      <c r="A373" s="131"/>
      <c r="B373" s="132"/>
      <c r="C373" s="133"/>
      <c r="D373" s="103">
        <v>2021</v>
      </c>
      <c r="E373" s="115">
        <f t="shared" si="26"/>
        <v>3320.7</v>
      </c>
      <c r="F373" s="116">
        <v>3320.7</v>
      </c>
      <c r="G373" s="116">
        <v>0</v>
      </c>
      <c r="H373" s="135">
        <v>0</v>
      </c>
      <c r="I373" s="135">
        <v>0</v>
      </c>
      <c r="J373" s="56"/>
      <c r="K373" s="56"/>
    </row>
    <row r="374" spans="1:11" s="152" customFormat="1" x14ac:dyDescent="0.25">
      <c r="A374" s="131"/>
      <c r="B374" s="132"/>
      <c r="C374" s="133"/>
      <c r="D374" s="103">
        <v>2022</v>
      </c>
      <c r="E374" s="115">
        <f t="shared" si="26"/>
        <v>4050</v>
      </c>
      <c r="F374" s="116">
        <v>4050</v>
      </c>
      <c r="G374" s="116">
        <v>0</v>
      </c>
      <c r="H374" s="135">
        <v>0</v>
      </c>
      <c r="I374" s="135">
        <v>0</v>
      </c>
      <c r="J374" s="56"/>
      <c r="K374" s="56"/>
    </row>
    <row r="375" spans="1:11" s="152" customFormat="1" x14ac:dyDescent="0.25">
      <c r="A375" s="131"/>
      <c r="B375" s="132"/>
      <c r="C375" s="133"/>
      <c r="D375" s="103">
        <v>2023</v>
      </c>
      <c r="E375" s="115">
        <f t="shared" si="26"/>
        <v>4050</v>
      </c>
      <c r="F375" s="116">
        <v>4050</v>
      </c>
      <c r="G375" s="116">
        <v>0</v>
      </c>
      <c r="H375" s="135">
        <v>0</v>
      </c>
      <c r="I375" s="135">
        <v>0</v>
      </c>
      <c r="J375" s="56"/>
      <c r="K375" s="56"/>
    </row>
    <row r="376" spans="1:11" s="152" customFormat="1" x14ac:dyDescent="0.25">
      <c r="A376" s="131"/>
      <c r="B376" s="132"/>
      <c r="C376" s="133"/>
      <c r="D376" s="103">
        <v>2024</v>
      </c>
      <c r="E376" s="134">
        <f t="shared" si="26"/>
        <v>4050</v>
      </c>
      <c r="F376" s="135">
        <v>4050</v>
      </c>
      <c r="G376" s="135">
        <v>0</v>
      </c>
      <c r="H376" s="135">
        <v>0</v>
      </c>
      <c r="I376" s="135">
        <v>0</v>
      </c>
      <c r="J376" s="56"/>
      <c r="K376" s="56"/>
    </row>
    <row r="377" spans="1:11" s="152" customFormat="1" x14ac:dyDescent="0.25">
      <c r="A377" s="131"/>
      <c r="B377" s="132"/>
      <c r="C377" s="133"/>
      <c r="D377" s="103">
        <v>2025</v>
      </c>
      <c r="E377" s="134">
        <f t="shared" si="26"/>
        <v>0</v>
      </c>
      <c r="F377" s="135">
        <v>0</v>
      </c>
      <c r="G377" s="135">
        <v>0</v>
      </c>
      <c r="H377" s="135">
        <v>0</v>
      </c>
      <c r="I377" s="135">
        <v>0</v>
      </c>
      <c r="J377" s="56"/>
      <c r="K377" s="56"/>
    </row>
    <row r="378" spans="1:11" s="152" customFormat="1" x14ac:dyDescent="0.25">
      <c r="A378" s="74" t="s">
        <v>252</v>
      </c>
      <c r="B378" s="271" t="s">
        <v>253</v>
      </c>
      <c r="C378" s="250" t="s">
        <v>254</v>
      </c>
      <c r="D378" s="77" t="s">
        <v>9</v>
      </c>
      <c r="E378" s="78">
        <f t="shared" si="26"/>
        <v>286452.78574999998</v>
      </c>
      <c r="F378" s="134">
        <f>SUM(F379:F383)</f>
        <v>156936.07866999999</v>
      </c>
      <c r="G378" s="78">
        <f>SUM(G379:G383)</f>
        <v>121253.24861000001</v>
      </c>
      <c r="H378" s="78">
        <f>SUM(H379:H383)</f>
        <v>8263.4584699999996</v>
      </c>
      <c r="I378" s="78">
        <f>SUM(I379:I383)</f>
        <v>0</v>
      </c>
      <c r="J378" s="79" t="s">
        <v>255</v>
      </c>
      <c r="K378" s="79" t="s">
        <v>181</v>
      </c>
    </row>
    <row r="379" spans="1:11" s="152" customFormat="1" ht="14.25" customHeight="1" x14ac:dyDescent="0.25">
      <c r="A379" s="74"/>
      <c r="B379" s="271"/>
      <c r="C379" s="250"/>
      <c r="D379" s="77">
        <v>2021</v>
      </c>
      <c r="E379" s="78">
        <f t="shared" si="26"/>
        <v>94465.110319999992</v>
      </c>
      <c r="F379" s="116">
        <v>5458.1035300000003</v>
      </c>
      <c r="G379" s="272">
        <v>88723.845570000005</v>
      </c>
      <c r="H379" s="272">
        <v>283.16122000000001</v>
      </c>
      <c r="I379" s="272">
        <v>0</v>
      </c>
      <c r="J379" s="79"/>
      <c r="K379" s="79"/>
    </row>
    <row r="380" spans="1:11" s="152" customFormat="1" x14ac:dyDescent="0.25">
      <c r="A380" s="74"/>
      <c r="B380" s="271"/>
      <c r="C380" s="250"/>
      <c r="D380" s="77">
        <v>2022</v>
      </c>
      <c r="E380" s="78">
        <f t="shared" si="26"/>
        <v>191987.67543</v>
      </c>
      <c r="F380" s="135">
        <v>151477.97514</v>
      </c>
      <c r="G380" s="272">
        <v>32529.403040000001</v>
      </c>
      <c r="H380" s="272">
        <v>7980.2972499999996</v>
      </c>
      <c r="I380" s="272">
        <v>0</v>
      </c>
      <c r="J380" s="79"/>
      <c r="K380" s="79"/>
    </row>
    <row r="381" spans="1:11" s="152" customFormat="1" x14ac:dyDescent="0.25">
      <c r="A381" s="74"/>
      <c r="B381" s="271"/>
      <c r="C381" s="250"/>
      <c r="D381" s="77">
        <v>2023</v>
      </c>
      <c r="E381" s="78">
        <f t="shared" si="26"/>
        <v>0</v>
      </c>
      <c r="F381" s="135">
        <v>0</v>
      </c>
      <c r="G381" s="272">
        <v>0</v>
      </c>
      <c r="H381" s="272">
        <v>0</v>
      </c>
      <c r="I381" s="272">
        <v>0</v>
      </c>
      <c r="J381" s="79"/>
      <c r="K381" s="79"/>
    </row>
    <row r="382" spans="1:11" s="152" customFormat="1" x14ac:dyDescent="0.25">
      <c r="A382" s="74"/>
      <c r="B382" s="271"/>
      <c r="C382" s="250"/>
      <c r="D382" s="77">
        <v>2024</v>
      </c>
      <c r="E382" s="78">
        <f t="shared" si="26"/>
        <v>0</v>
      </c>
      <c r="F382" s="135">
        <v>0</v>
      </c>
      <c r="G382" s="272">
        <v>0</v>
      </c>
      <c r="H382" s="272">
        <v>0</v>
      </c>
      <c r="I382" s="272">
        <v>0</v>
      </c>
      <c r="J382" s="79"/>
      <c r="K382" s="79"/>
    </row>
    <row r="383" spans="1:11" s="152" customFormat="1" x14ac:dyDescent="0.25">
      <c r="A383" s="74"/>
      <c r="B383" s="271"/>
      <c r="C383" s="250"/>
      <c r="D383" s="77">
        <v>2025</v>
      </c>
      <c r="E383" s="78">
        <f t="shared" si="26"/>
        <v>0</v>
      </c>
      <c r="F383" s="230">
        <v>0</v>
      </c>
      <c r="G383" s="272">
        <v>0</v>
      </c>
      <c r="H383" s="272">
        <v>0</v>
      </c>
      <c r="I383" s="272">
        <v>0</v>
      </c>
      <c r="J383" s="79"/>
      <c r="K383" s="79"/>
    </row>
    <row r="384" spans="1:11" ht="15" customHeight="1" x14ac:dyDescent="0.25">
      <c r="A384" s="74" t="s">
        <v>256</v>
      </c>
      <c r="B384" s="271" t="s">
        <v>257</v>
      </c>
      <c r="C384" s="250" t="s">
        <v>254</v>
      </c>
      <c r="D384" s="77" t="s">
        <v>9</v>
      </c>
      <c r="E384" s="78">
        <f t="shared" si="26"/>
        <v>404016.78243000002</v>
      </c>
      <c r="F384" s="134">
        <f>SUM(F385:F389)</f>
        <v>142750.96879000001</v>
      </c>
      <c r="G384" s="78">
        <f>SUM(G385:G389)</f>
        <v>253746.75138999999</v>
      </c>
      <c r="H384" s="78">
        <f>SUM(H385:H389)</f>
        <v>7519.0622499999999</v>
      </c>
      <c r="I384" s="78">
        <f>SUM(I385:I389)</f>
        <v>0</v>
      </c>
      <c r="J384" s="79" t="s">
        <v>258</v>
      </c>
      <c r="K384" s="79" t="s">
        <v>181</v>
      </c>
    </row>
    <row r="385" spans="1:11" x14ac:dyDescent="0.25">
      <c r="A385" s="74"/>
      <c r="B385" s="271"/>
      <c r="C385" s="250"/>
      <c r="D385" s="77">
        <v>2021</v>
      </c>
      <c r="E385" s="78">
        <f t="shared" si="26"/>
        <v>179685.52267000001</v>
      </c>
      <c r="F385" s="116">
        <v>10382.057000000001</v>
      </c>
      <c r="G385" s="272">
        <v>168764.85443000001</v>
      </c>
      <c r="H385" s="272">
        <v>538.61123999999995</v>
      </c>
      <c r="I385" s="272">
        <v>0</v>
      </c>
      <c r="J385" s="79"/>
      <c r="K385" s="79"/>
    </row>
    <row r="386" spans="1:11" x14ac:dyDescent="0.25">
      <c r="A386" s="74"/>
      <c r="B386" s="271"/>
      <c r="C386" s="250"/>
      <c r="D386" s="77">
        <v>2022</v>
      </c>
      <c r="E386" s="78">
        <f t="shared" si="26"/>
        <v>224331.25976000002</v>
      </c>
      <c r="F386" s="135">
        <v>132368.91179000001</v>
      </c>
      <c r="G386" s="272">
        <v>84981.896959999998</v>
      </c>
      <c r="H386" s="272">
        <v>6980.4510099999998</v>
      </c>
      <c r="I386" s="272">
        <v>0</v>
      </c>
      <c r="J386" s="79"/>
      <c r="K386" s="79"/>
    </row>
    <row r="387" spans="1:11" x14ac:dyDescent="0.25">
      <c r="A387" s="74"/>
      <c r="B387" s="271"/>
      <c r="C387" s="250"/>
      <c r="D387" s="77">
        <v>2023</v>
      </c>
      <c r="E387" s="78">
        <f t="shared" si="26"/>
        <v>0</v>
      </c>
      <c r="F387" s="135">
        <v>0</v>
      </c>
      <c r="G387" s="272">
        <v>0</v>
      </c>
      <c r="H387" s="272">
        <v>0</v>
      </c>
      <c r="I387" s="272">
        <v>0</v>
      </c>
      <c r="J387" s="79"/>
      <c r="K387" s="79"/>
    </row>
    <row r="388" spans="1:11" x14ac:dyDescent="0.25">
      <c r="A388" s="74"/>
      <c r="B388" s="271"/>
      <c r="C388" s="250"/>
      <c r="D388" s="77">
        <v>2024</v>
      </c>
      <c r="E388" s="78">
        <f t="shared" si="26"/>
        <v>0</v>
      </c>
      <c r="F388" s="135">
        <v>0</v>
      </c>
      <c r="G388" s="272">
        <v>0</v>
      </c>
      <c r="H388" s="272">
        <v>0</v>
      </c>
      <c r="I388" s="272">
        <v>0</v>
      </c>
      <c r="J388" s="79"/>
      <c r="K388" s="79"/>
    </row>
    <row r="389" spans="1:11" x14ac:dyDescent="0.25">
      <c r="A389" s="74"/>
      <c r="B389" s="271"/>
      <c r="C389" s="250"/>
      <c r="D389" s="77">
        <v>2025</v>
      </c>
      <c r="E389" s="78">
        <f t="shared" si="26"/>
        <v>0</v>
      </c>
      <c r="F389" s="230">
        <v>0</v>
      </c>
      <c r="G389" s="272">
        <v>0</v>
      </c>
      <c r="H389" s="272">
        <v>0</v>
      </c>
      <c r="I389" s="272">
        <v>0</v>
      </c>
      <c r="J389" s="79"/>
      <c r="K389" s="79"/>
    </row>
    <row r="390" spans="1:11" s="128" customFormat="1" ht="15" customHeight="1" x14ac:dyDescent="0.25">
      <c r="A390" s="74" t="s">
        <v>259</v>
      </c>
      <c r="B390" s="271" t="s">
        <v>26</v>
      </c>
      <c r="C390" s="250">
        <v>2023</v>
      </c>
      <c r="D390" s="77" t="s">
        <v>9</v>
      </c>
      <c r="E390" s="78">
        <f t="shared" si="26"/>
        <v>135522.89473684211</v>
      </c>
      <c r="F390" s="134">
        <f>SUM(F391:F395)</f>
        <v>7725.3</v>
      </c>
      <c r="G390" s="78">
        <f>SUM(G391:G395)</f>
        <v>127391</v>
      </c>
      <c r="H390" s="78">
        <f>SUM(H391:H395)</f>
        <v>406.59473684210525</v>
      </c>
      <c r="I390" s="78">
        <f>SUM(I391:I395)</f>
        <v>0</v>
      </c>
      <c r="J390" s="79" t="s">
        <v>260</v>
      </c>
      <c r="K390" s="79" t="s">
        <v>181</v>
      </c>
    </row>
    <row r="391" spans="1:11" s="128" customFormat="1" x14ac:dyDescent="0.25">
      <c r="A391" s="74"/>
      <c r="B391" s="271"/>
      <c r="C391" s="250"/>
      <c r="D391" s="77">
        <v>2021</v>
      </c>
      <c r="E391" s="78">
        <f t="shared" si="26"/>
        <v>0</v>
      </c>
      <c r="F391" s="22">
        <v>0</v>
      </c>
      <c r="G391" s="273">
        <v>0</v>
      </c>
      <c r="H391" s="274">
        <v>0</v>
      </c>
      <c r="I391" s="272">
        <v>0</v>
      </c>
      <c r="J391" s="79"/>
      <c r="K391" s="79"/>
    </row>
    <row r="392" spans="1:11" s="128" customFormat="1" x14ac:dyDescent="0.25">
      <c r="A392" s="74"/>
      <c r="B392" s="271"/>
      <c r="C392" s="250"/>
      <c r="D392" s="77">
        <v>2022</v>
      </c>
      <c r="E392" s="78">
        <f t="shared" si="26"/>
        <v>0</v>
      </c>
      <c r="F392" s="22">
        <v>0</v>
      </c>
      <c r="G392" s="273">
        <v>0</v>
      </c>
      <c r="H392" s="273">
        <v>0</v>
      </c>
      <c r="I392" s="272">
        <v>0</v>
      </c>
      <c r="J392" s="79"/>
      <c r="K392" s="79"/>
    </row>
    <row r="393" spans="1:11" s="128" customFormat="1" x14ac:dyDescent="0.25">
      <c r="A393" s="74"/>
      <c r="B393" s="271"/>
      <c r="C393" s="250"/>
      <c r="D393" s="77">
        <v>2023</v>
      </c>
      <c r="E393" s="78">
        <f t="shared" si="26"/>
        <v>135522.89473684211</v>
      </c>
      <c r="F393" s="22">
        <v>7725.3</v>
      </c>
      <c r="G393" s="273">
        <v>127391</v>
      </c>
      <c r="H393" s="273">
        <f>F393/95*5</f>
        <v>406.59473684210525</v>
      </c>
      <c r="I393" s="272">
        <v>0</v>
      </c>
      <c r="J393" s="79"/>
      <c r="K393" s="79"/>
    </row>
    <row r="394" spans="1:11" s="128" customFormat="1" x14ac:dyDescent="0.25">
      <c r="A394" s="74"/>
      <c r="B394" s="271"/>
      <c r="C394" s="250"/>
      <c r="D394" s="77">
        <v>2024</v>
      </c>
      <c r="E394" s="78">
        <f t="shared" si="26"/>
        <v>0</v>
      </c>
      <c r="F394" s="22">
        <v>0</v>
      </c>
      <c r="G394" s="273">
        <v>0</v>
      </c>
      <c r="H394" s="273">
        <v>0</v>
      </c>
      <c r="I394" s="272">
        <v>0</v>
      </c>
      <c r="J394" s="79"/>
      <c r="K394" s="79"/>
    </row>
    <row r="395" spans="1:11" s="128" customFormat="1" x14ac:dyDescent="0.25">
      <c r="A395" s="74"/>
      <c r="B395" s="271"/>
      <c r="C395" s="250"/>
      <c r="D395" s="77">
        <v>2025</v>
      </c>
      <c r="E395" s="78">
        <f t="shared" si="26"/>
        <v>0</v>
      </c>
      <c r="F395" s="22">
        <v>0</v>
      </c>
      <c r="G395" s="273">
        <v>0</v>
      </c>
      <c r="H395" s="275">
        <v>0</v>
      </c>
      <c r="I395" s="272">
        <v>0</v>
      </c>
      <c r="J395" s="79"/>
      <c r="K395" s="79"/>
    </row>
    <row r="396" spans="1:11" x14ac:dyDescent="0.25">
      <c r="A396" s="276" t="s">
        <v>261</v>
      </c>
      <c r="B396" s="277" t="s">
        <v>262</v>
      </c>
      <c r="C396" s="278" t="s">
        <v>62</v>
      </c>
      <c r="D396" s="279" t="s">
        <v>9</v>
      </c>
      <c r="E396" s="280">
        <f t="shared" si="26"/>
        <v>204494.43990999996</v>
      </c>
      <c r="F396" s="65">
        <f>SUM(F397:F401)</f>
        <v>204494.43990999996</v>
      </c>
      <c r="G396" s="281">
        <f>SUM(G397:G401)</f>
        <v>0</v>
      </c>
      <c r="H396" s="281">
        <f>SUM(H397:H401)</f>
        <v>0</v>
      </c>
      <c r="I396" s="281">
        <f>SUM(I397:I401)</f>
        <v>0</v>
      </c>
      <c r="J396" s="282"/>
      <c r="K396" s="283" t="s">
        <v>65</v>
      </c>
    </row>
    <row r="397" spans="1:11" x14ac:dyDescent="0.25">
      <c r="A397" s="276"/>
      <c r="B397" s="277"/>
      <c r="C397" s="278"/>
      <c r="D397" s="279">
        <v>2021</v>
      </c>
      <c r="E397" s="280">
        <f t="shared" si="26"/>
        <v>39008.536670000001</v>
      </c>
      <c r="F397" s="284">
        <f t="shared" ref="F397:I401" si="28">F403</f>
        <v>39008.536670000001</v>
      </c>
      <c r="G397" s="281">
        <f t="shared" si="28"/>
        <v>0</v>
      </c>
      <c r="H397" s="281">
        <f t="shared" si="28"/>
        <v>0</v>
      </c>
      <c r="I397" s="281">
        <f t="shared" si="28"/>
        <v>0</v>
      </c>
      <c r="J397" s="282"/>
      <c r="K397" s="283"/>
    </row>
    <row r="398" spans="1:11" x14ac:dyDescent="0.25">
      <c r="A398" s="276"/>
      <c r="B398" s="277"/>
      <c r="C398" s="278"/>
      <c r="D398" s="279">
        <v>2022</v>
      </c>
      <c r="E398" s="280">
        <f t="shared" si="26"/>
        <v>35824.54262</v>
      </c>
      <c r="F398" s="284">
        <f t="shared" si="28"/>
        <v>35824.54262</v>
      </c>
      <c r="G398" s="281">
        <f t="shared" si="28"/>
        <v>0</v>
      </c>
      <c r="H398" s="281">
        <f t="shared" si="28"/>
        <v>0</v>
      </c>
      <c r="I398" s="281">
        <f t="shared" si="28"/>
        <v>0</v>
      </c>
      <c r="J398" s="282"/>
      <c r="K398" s="283"/>
    </row>
    <row r="399" spans="1:11" x14ac:dyDescent="0.25">
      <c r="A399" s="276"/>
      <c r="B399" s="277"/>
      <c r="C399" s="278"/>
      <c r="D399" s="279">
        <v>2023</v>
      </c>
      <c r="E399" s="280">
        <f t="shared" si="26"/>
        <v>35824.54262</v>
      </c>
      <c r="F399" s="284">
        <f t="shared" si="28"/>
        <v>35824.54262</v>
      </c>
      <c r="G399" s="281">
        <f t="shared" si="28"/>
        <v>0</v>
      </c>
      <c r="H399" s="281">
        <f t="shared" si="28"/>
        <v>0</v>
      </c>
      <c r="I399" s="281">
        <f t="shared" si="28"/>
        <v>0</v>
      </c>
      <c r="J399" s="282"/>
      <c r="K399" s="283"/>
    </row>
    <row r="400" spans="1:11" x14ac:dyDescent="0.25">
      <c r="A400" s="276"/>
      <c r="B400" s="277"/>
      <c r="C400" s="278"/>
      <c r="D400" s="279">
        <v>2024</v>
      </c>
      <c r="E400" s="280">
        <f t="shared" si="26"/>
        <v>46918.409</v>
      </c>
      <c r="F400" s="284">
        <f t="shared" si="28"/>
        <v>46918.409</v>
      </c>
      <c r="G400" s="281">
        <f t="shared" si="28"/>
        <v>0</v>
      </c>
      <c r="H400" s="281">
        <f t="shared" si="28"/>
        <v>0</v>
      </c>
      <c r="I400" s="281">
        <f t="shared" si="28"/>
        <v>0</v>
      </c>
      <c r="J400" s="282"/>
      <c r="K400" s="283"/>
    </row>
    <row r="401" spans="1:11" x14ac:dyDescent="0.25">
      <c r="A401" s="276"/>
      <c r="B401" s="277"/>
      <c r="C401" s="278"/>
      <c r="D401" s="279">
        <v>2025</v>
      </c>
      <c r="E401" s="280">
        <f t="shared" si="26"/>
        <v>46918.409</v>
      </c>
      <c r="F401" s="284">
        <f t="shared" si="28"/>
        <v>46918.409</v>
      </c>
      <c r="G401" s="281">
        <f t="shared" si="28"/>
        <v>0</v>
      </c>
      <c r="H401" s="281">
        <f t="shared" si="28"/>
        <v>0</v>
      </c>
      <c r="I401" s="281">
        <f t="shared" si="28"/>
        <v>0</v>
      </c>
      <c r="J401" s="282"/>
      <c r="K401" s="283"/>
    </row>
    <row r="402" spans="1:11" ht="15" customHeight="1" x14ac:dyDescent="0.25">
      <c r="A402" s="285" t="s">
        <v>263</v>
      </c>
      <c r="B402" s="156" t="s">
        <v>264</v>
      </c>
      <c r="C402" s="286" t="s">
        <v>62</v>
      </c>
      <c r="D402" s="287" t="s">
        <v>9</v>
      </c>
      <c r="E402" s="288">
        <f t="shared" si="26"/>
        <v>204494.43990999996</v>
      </c>
      <c r="F402" s="88">
        <f>SUM(F403:F407)</f>
        <v>204494.43990999996</v>
      </c>
      <c r="G402" s="288">
        <f>SUM(G403:G407)</f>
        <v>0</v>
      </c>
      <c r="H402" s="288">
        <f>SUM(H403:H407)</f>
        <v>0</v>
      </c>
      <c r="I402" s="288">
        <f>SUM(I403:I407)</f>
        <v>0</v>
      </c>
      <c r="J402" s="146" t="s">
        <v>265</v>
      </c>
      <c r="K402" s="289" t="s">
        <v>65</v>
      </c>
    </row>
    <row r="403" spans="1:11" x14ac:dyDescent="0.25">
      <c r="A403" s="285"/>
      <c r="B403" s="156"/>
      <c r="C403" s="286"/>
      <c r="D403" s="287">
        <v>2021</v>
      </c>
      <c r="E403" s="288">
        <f t="shared" si="26"/>
        <v>39008.536670000001</v>
      </c>
      <c r="F403" s="89">
        <f t="shared" ref="F403:I406" si="29">F409</f>
        <v>39008.536670000001</v>
      </c>
      <c r="G403" s="290">
        <f t="shared" si="29"/>
        <v>0</v>
      </c>
      <c r="H403" s="290">
        <f t="shared" si="29"/>
        <v>0</v>
      </c>
      <c r="I403" s="290">
        <f t="shared" si="29"/>
        <v>0</v>
      </c>
      <c r="J403" s="146"/>
      <c r="K403" s="289"/>
    </row>
    <row r="404" spans="1:11" x14ac:dyDescent="0.25">
      <c r="A404" s="285"/>
      <c r="B404" s="156"/>
      <c r="C404" s="286"/>
      <c r="D404" s="287">
        <v>2022</v>
      </c>
      <c r="E404" s="288">
        <f t="shared" si="26"/>
        <v>35824.54262</v>
      </c>
      <c r="F404" s="89">
        <f t="shared" si="29"/>
        <v>35824.54262</v>
      </c>
      <c r="G404" s="290">
        <f t="shared" si="29"/>
        <v>0</v>
      </c>
      <c r="H404" s="290">
        <f t="shared" si="29"/>
        <v>0</v>
      </c>
      <c r="I404" s="290">
        <f t="shared" si="29"/>
        <v>0</v>
      </c>
      <c r="J404" s="146"/>
      <c r="K404" s="289"/>
    </row>
    <row r="405" spans="1:11" x14ac:dyDescent="0.25">
      <c r="A405" s="285"/>
      <c r="B405" s="156"/>
      <c r="C405" s="286"/>
      <c r="D405" s="287">
        <v>2023</v>
      </c>
      <c r="E405" s="288">
        <f t="shared" si="26"/>
        <v>35824.54262</v>
      </c>
      <c r="F405" s="89">
        <f t="shared" si="29"/>
        <v>35824.54262</v>
      </c>
      <c r="G405" s="290">
        <f t="shared" si="29"/>
        <v>0</v>
      </c>
      <c r="H405" s="290">
        <f t="shared" si="29"/>
        <v>0</v>
      </c>
      <c r="I405" s="290">
        <f t="shared" si="29"/>
        <v>0</v>
      </c>
      <c r="J405" s="146"/>
      <c r="K405" s="289"/>
    </row>
    <row r="406" spans="1:11" x14ac:dyDescent="0.25">
      <c r="A406" s="285"/>
      <c r="B406" s="156"/>
      <c r="C406" s="286"/>
      <c r="D406" s="287">
        <v>2024</v>
      </c>
      <c r="E406" s="288">
        <f t="shared" ref="E406:E423" si="30">SUM(F406:I406)</f>
        <v>46918.409</v>
      </c>
      <c r="F406" s="89">
        <f t="shared" si="29"/>
        <v>46918.409</v>
      </c>
      <c r="G406" s="290">
        <f t="shared" si="29"/>
        <v>0</v>
      </c>
      <c r="H406" s="290">
        <f t="shared" si="29"/>
        <v>0</v>
      </c>
      <c r="I406" s="290">
        <f t="shared" si="29"/>
        <v>0</v>
      </c>
      <c r="J406" s="146"/>
      <c r="K406" s="289"/>
    </row>
    <row r="407" spans="1:11" ht="52.5" customHeight="1" x14ac:dyDescent="0.25">
      <c r="A407" s="285"/>
      <c r="B407" s="156"/>
      <c r="C407" s="286"/>
      <c r="D407" s="287">
        <v>2025</v>
      </c>
      <c r="E407" s="288">
        <f t="shared" si="30"/>
        <v>46918.409</v>
      </c>
      <c r="F407" s="89">
        <f>F413</f>
        <v>46918.409</v>
      </c>
      <c r="G407" s="290">
        <f>G413</f>
        <v>0</v>
      </c>
      <c r="H407" s="290">
        <f>H413</f>
        <v>0</v>
      </c>
      <c r="I407" s="290">
        <f>I413</f>
        <v>0</v>
      </c>
      <c r="J407" s="146"/>
      <c r="K407" s="289"/>
    </row>
    <row r="408" spans="1:11" x14ac:dyDescent="0.25">
      <c r="A408" s="131" t="s">
        <v>266</v>
      </c>
      <c r="B408" s="153" t="s">
        <v>267</v>
      </c>
      <c r="C408" s="31" t="s">
        <v>62</v>
      </c>
      <c r="D408" s="103" t="s">
        <v>9</v>
      </c>
      <c r="E408" s="115">
        <f t="shared" si="30"/>
        <v>204494.43990999996</v>
      </c>
      <c r="F408" s="115">
        <f>SUM(F409:F413)</f>
        <v>204494.43990999996</v>
      </c>
      <c r="G408" s="116">
        <f>SUM(G409:G413)</f>
        <v>0</v>
      </c>
      <c r="H408" s="135">
        <f>SUM(H409:H413)</f>
        <v>0</v>
      </c>
      <c r="I408" s="135">
        <f>SUM(I409:I413)</f>
        <v>0</v>
      </c>
      <c r="J408" s="56" t="s">
        <v>268</v>
      </c>
      <c r="K408" s="56" t="s">
        <v>65</v>
      </c>
    </row>
    <row r="409" spans="1:11" x14ac:dyDescent="0.25">
      <c r="A409" s="131"/>
      <c r="B409" s="153"/>
      <c r="C409" s="31"/>
      <c r="D409" s="103">
        <v>2021</v>
      </c>
      <c r="E409" s="115">
        <f t="shared" si="30"/>
        <v>39008.536670000001</v>
      </c>
      <c r="F409" s="116">
        <v>39008.536670000001</v>
      </c>
      <c r="G409" s="116">
        <v>0</v>
      </c>
      <c r="H409" s="135">
        <v>0</v>
      </c>
      <c r="I409" s="135">
        <v>0</v>
      </c>
      <c r="J409" s="56"/>
      <c r="K409" s="56"/>
    </row>
    <row r="410" spans="1:11" x14ac:dyDescent="0.25">
      <c r="A410" s="131"/>
      <c r="B410" s="153"/>
      <c r="C410" s="31"/>
      <c r="D410" s="103">
        <v>2022</v>
      </c>
      <c r="E410" s="115">
        <f t="shared" si="30"/>
        <v>35824.54262</v>
      </c>
      <c r="F410" s="116">
        <v>35824.54262</v>
      </c>
      <c r="G410" s="116">
        <v>0</v>
      </c>
      <c r="H410" s="135">
        <v>0</v>
      </c>
      <c r="I410" s="135">
        <v>0</v>
      </c>
      <c r="J410" s="56"/>
      <c r="K410" s="56"/>
    </row>
    <row r="411" spans="1:11" x14ac:dyDescent="0.25">
      <c r="A411" s="131"/>
      <c r="B411" s="153"/>
      <c r="C411" s="31"/>
      <c r="D411" s="103">
        <v>2023</v>
      </c>
      <c r="E411" s="115">
        <f t="shared" si="30"/>
        <v>35824.54262</v>
      </c>
      <c r="F411" s="116">
        <v>35824.54262</v>
      </c>
      <c r="G411" s="116">
        <v>0</v>
      </c>
      <c r="H411" s="135">
        <v>0</v>
      </c>
      <c r="I411" s="135">
        <v>0</v>
      </c>
      <c r="J411" s="56"/>
      <c r="K411" s="56"/>
    </row>
    <row r="412" spans="1:11" x14ac:dyDescent="0.25">
      <c r="A412" s="131"/>
      <c r="B412" s="153"/>
      <c r="C412" s="31"/>
      <c r="D412" s="103">
        <v>2024</v>
      </c>
      <c r="E412" s="115">
        <f t="shared" si="30"/>
        <v>46918.409</v>
      </c>
      <c r="F412" s="116">
        <v>46918.409</v>
      </c>
      <c r="G412" s="116">
        <v>0</v>
      </c>
      <c r="H412" s="135">
        <v>0</v>
      </c>
      <c r="I412" s="135">
        <v>0</v>
      </c>
      <c r="J412" s="56"/>
      <c r="K412" s="56"/>
    </row>
    <row r="413" spans="1:11" x14ac:dyDescent="0.25">
      <c r="A413" s="131"/>
      <c r="B413" s="153"/>
      <c r="C413" s="31"/>
      <c r="D413" s="103">
        <v>2025</v>
      </c>
      <c r="E413" s="115">
        <f t="shared" si="30"/>
        <v>46918.409</v>
      </c>
      <c r="F413" s="116">
        <v>46918.409</v>
      </c>
      <c r="G413" s="116">
        <v>0</v>
      </c>
      <c r="H413" s="135">
        <v>0</v>
      </c>
      <c r="I413" s="135">
        <v>0</v>
      </c>
      <c r="J413" s="56"/>
      <c r="K413" s="56"/>
    </row>
  </sheetData>
  <autoFilter ref="A4:L395">
    <filterColumn colId="3">
      <colorFilter dxfId="0"/>
    </filterColumn>
  </autoFilter>
  <dataConsolidate/>
  <mergeCells count="345">
    <mergeCell ref="A402:A407"/>
    <mergeCell ref="B402:B407"/>
    <mergeCell ref="C402:C407"/>
    <mergeCell ref="J402:J407"/>
    <mergeCell ref="K402:K407"/>
    <mergeCell ref="A408:A413"/>
    <mergeCell ref="B408:B413"/>
    <mergeCell ref="C408:C413"/>
    <mergeCell ref="J408:J413"/>
    <mergeCell ref="K408:K413"/>
    <mergeCell ref="A390:A395"/>
    <mergeCell ref="B390:B395"/>
    <mergeCell ref="C390:C395"/>
    <mergeCell ref="J390:J395"/>
    <mergeCell ref="K390:K395"/>
    <mergeCell ref="A396:A401"/>
    <mergeCell ref="B396:B401"/>
    <mergeCell ref="C396:C401"/>
    <mergeCell ref="J396:J401"/>
    <mergeCell ref="K396:K401"/>
    <mergeCell ref="A378:A383"/>
    <mergeCell ref="B378:B383"/>
    <mergeCell ref="C378:C383"/>
    <mergeCell ref="J378:J383"/>
    <mergeCell ref="K378:K383"/>
    <mergeCell ref="A384:A389"/>
    <mergeCell ref="B384:B389"/>
    <mergeCell ref="C384:C389"/>
    <mergeCell ref="J384:J389"/>
    <mergeCell ref="K384:K389"/>
    <mergeCell ref="A366:A371"/>
    <mergeCell ref="B366:B371"/>
    <mergeCell ref="C366:C371"/>
    <mergeCell ref="J366:J371"/>
    <mergeCell ref="K366:K371"/>
    <mergeCell ref="A372:A377"/>
    <mergeCell ref="B372:B377"/>
    <mergeCell ref="C372:C377"/>
    <mergeCell ref="J372:J377"/>
    <mergeCell ref="K372:K377"/>
    <mergeCell ref="A354:A359"/>
    <mergeCell ref="B354:B359"/>
    <mergeCell ref="C354:C359"/>
    <mergeCell ref="J354:J359"/>
    <mergeCell ref="K354:K359"/>
    <mergeCell ref="A360:A365"/>
    <mergeCell ref="B360:B365"/>
    <mergeCell ref="C360:C365"/>
    <mergeCell ref="J360:J365"/>
    <mergeCell ref="K360:K365"/>
    <mergeCell ref="A342:A347"/>
    <mergeCell ref="B342:B347"/>
    <mergeCell ref="C342:C347"/>
    <mergeCell ref="J342:J347"/>
    <mergeCell ref="K342:K347"/>
    <mergeCell ref="A348:A353"/>
    <mergeCell ref="B348:B353"/>
    <mergeCell ref="C348:C353"/>
    <mergeCell ref="J348:J353"/>
    <mergeCell ref="K348:K353"/>
    <mergeCell ref="A330:A335"/>
    <mergeCell ref="B330:B335"/>
    <mergeCell ref="C330:C335"/>
    <mergeCell ref="J330:J335"/>
    <mergeCell ref="K330:K335"/>
    <mergeCell ref="A336:A341"/>
    <mergeCell ref="B336:B341"/>
    <mergeCell ref="C336:C341"/>
    <mergeCell ref="J336:J341"/>
    <mergeCell ref="K336:K341"/>
    <mergeCell ref="A318:A323"/>
    <mergeCell ref="B318:B323"/>
    <mergeCell ref="C318:C323"/>
    <mergeCell ref="J318:J323"/>
    <mergeCell ref="K318:K323"/>
    <mergeCell ref="A324:A329"/>
    <mergeCell ref="B324:B329"/>
    <mergeCell ref="C324:C329"/>
    <mergeCell ref="J324:J329"/>
    <mergeCell ref="K324:K329"/>
    <mergeCell ref="A306:A311"/>
    <mergeCell ref="B306:B311"/>
    <mergeCell ref="C306:C311"/>
    <mergeCell ref="J306:J311"/>
    <mergeCell ref="K306:K311"/>
    <mergeCell ref="A312:A317"/>
    <mergeCell ref="B312:B317"/>
    <mergeCell ref="C312:C317"/>
    <mergeCell ref="J312:J317"/>
    <mergeCell ref="K312:K317"/>
    <mergeCell ref="A294:A299"/>
    <mergeCell ref="B294:B299"/>
    <mergeCell ref="C294:C299"/>
    <mergeCell ref="J294:J299"/>
    <mergeCell ref="K294:K299"/>
    <mergeCell ref="A300:A305"/>
    <mergeCell ref="B300:B305"/>
    <mergeCell ref="C300:C305"/>
    <mergeCell ref="J300:J305"/>
    <mergeCell ref="K300:K305"/>
    <mergeCell ref="A282:A287"/>
    <mergeCell ref="B282:B287"/>
    <mergeCell ref="C282:C287"/>
    <mergeCell ref="J282:J287"/>
    <mergeCell ref="K282:K287"/>
    <mergeCell ref="A288:A293"/>
    <mergeCell ref="B288:B293"/>
    <mergeCell ref="C288:C293"/>
    <mergeCell ref="J288:J293"/>
    <mergeCell ref="K288:K293"/>
    <mergeCell ref="A276:A281"/>
    <mergeCell ref="B276:B281"/>
    <mergeCell ref="C276:C281"/>
    <mergeCell ref="J276:J281"/>
    <mergeCell ref="K276:K281"/>
    <mergeCell ref="L276:O278"/>
    <mergeCell ref="A264:A269"/>
    <mergeCell ref="B264:B269"/>
    <mergeCell ref="C264:C269"/>
    <mergeCell ref="J264:J269"/>
    <mergeCell ref="K264:K269"/>
    <mergeCell ref="A270:A275"/>
    <mergeCell ref="B270:B275"/>
    <mergeCell ref="C270:C275"/>
    <mergeCell ref="J270:J275"/>
    <mergeCell ref="K270:K275"/>
    <mergeCell ref="A252:A257"/>
    <mergeCell ref="B252:B257"/>
    <mergeCell ref="C252:C257"/>
    <mergeCell ref="J252:J257"/>
    <mergeCell ref="K252:K257"/>
    <mergeCell ref="A258:A263"/>
    <mergeCell ref="B258:B263"/>
    <mergeCell ref="C258:C263"/>
    <mergeCell ref="J258:J263"/>
    <mergeCell ref="K258:K263"/>
    <mergeCell ref="A240:A245"/>
    <mergeCell ref="B240:B245"/>
    <mergeCell ref="C240:C245"/>
    <mergeCell ref="J240:J245"/>
    <mergeCell ref="K240:K245"/>
    <mergeCell ref="A246:A251"/>
    <mergeCell ref="B246:B251"/>
    <mergeCell ref="C246:C251"/>
    <mergeCell ref="J246:J251"/>
    <mergeCell ref="K246:K251"/>
    <mergeCell ref="A223:A228"/>
    <mergeCell ref="B223:B228"/>
    <mergeCell ref="C223:C228"/>
    <mergeCell ref="J223:J228"/>
    <mergeCell ref="K223:K228"/>
    <mergeCell ref="A229:A234"/>
    <mergeCell ref="B229:B234"/>
    <mergeCell ref="C229:C234"/>
    <mergeCell ref="J229:J234"/>
    <mergeCell ref="K229:K234"/>
    <mergeCell ref="A211:A216"/>
    <mergeCell ref="B211:B216"/>
    <mergeCell ref="C211:C216"/>
    <mergeCell ref="J211:J216"/>
    <mergeCell ref="K211:K216"/>
    <mergeCell ref="A217:A222"/>
    <mergeCell ref="B217:B222"/>
    <mergeCell ref="C217:C222"/>
    <mergeCell ref="J217:J222"/>
    <mergeCell ref="K217:K222"/>
    <mergeCell ref="A199:A204"/>
    <mergeCell ref="B199:B204"/>
    <mergeCell ref="C199:C204"/>
    <mergeCell ref="J199:J204"/>
    <mergeCell ref="K199:K204"/>
    <mergeCell ref="A205:A210"/>
    <mergeCell ref="B205:B210"/>
    <mergeCell ref="C205:C210"/>
    <mergeCell ref="J205:J210"/>
    <mergeCell ref="K205:K210"/>
    <mergeCell ref="A187:A192"/>
    <mergeCell ref="B187:B192"/>
    <mergeCell ref="C187:C192"/>
    <mergeCell ref="J187:J192"/>
    <mergeCell ref="K187:K192"/>
    <mergeCell ref="A193:A198"/>
    <mergeCell ref="B193:B198"/>
    <mergeCell ref="C193:C198"/>
    <mergeCell ref="J193:J198"/>
    <mergeCell ref="K193:K198"/>
    <mergeCell ref="A175:A180"/>
    <mergeCell ref="B175:B180"/>
    <mergeCell ref="C175:C180"/>
    <mergeCell ref="J175:J180"/>
    <mergeCell ref="K175:K180"/>
    <mergeCell ref="A181:A186"/>
    <mergeCell ref="B181:B186"/>
    <mergeCell ref="C181:C186"/>
    <mergeCell ref="J181:J186"/>
    <mergeCell ref="K181:K186"/>
    <mergeCell ref="A163:A168"/>
    <mergeCell ref="B163:B168"/>
    <mergeCell ref="C163:C168"/>
    <mergeCell ref="J163:J168"/>
    <mergeCell ref="K163:K168"/>
    <mergeCell ref="A169:A174"/>
    <mergeCell ref="B169:B174"/>
    <mergeCell ref="C169:C174"/>
    <mergeCell ref="J169:J174"/>
    <mergeCell ref="K169:K174"/>
    <mergeCell ref="A151:A156"/>
    <mergeCell ref="B151:B156"/>
    <mergeCell ref="C151:C156"/>
    <mergeCell ref="J151:J156"/>
    <mergeCell ref="K151:K156"/>
    <mergeCell ref="A157:A162"/>
    <mergeCell ref="B157:B162"/>
    <mergeCell ref="C157:C162"/>
    <mergeCell ref="J157:J162"/>
    <mergeCell ref="K157:K162"/>
    <mergeCell ref="A139:A144"/>
    <mergeCell ref="B139:B144"/>
    <mergeCell ref="C139:C144"/>
    <mergeCell ref="J139:J144"/>
    <mergeCell ref="K139:K144"/>
    <mergeCell ref="A145:A150"/>
    <mergeCell ref="B145:B150"/>
    <mergeCell ref="C145:C150"/>
    <mergeCell ref="J145:J150"/>
    <mergeCell ref="K145:K150"/>
    <mergeCell ref="A133:A138"/>
    <mergeCell ref="B133:B138"/>
    <mergeCell ref="C133:C138"/>
    <mergeCell ref="J133:J138"/>
    <mergeCell ref="K133:K138"/>
    <mergeCell ref="L133:N138"/>
    <mergeCell ref="L121:N126"/>
    <mergeCell ref="A127:A132"/>
    <mergeCell ref="B127:B132"/>
    <mergeCell ref="C127:C132"/>
    <mergeCell ref="J127:J132"/>
    <mergeCell ref="K127:K132"/>
    <mergeCell ref="L127:N132"/>
    <mergeCell ref="A115:A120"/>
    <mergeCell ref="B115:B120"/>
    <mergeCell ref="C115:C120"/>
    <mergeCell ref="J115:J120"/>
    <mergeCell ref="K115:K120"/>
    <mergeCell ref="A121:A126"/>
    <mergeCell ref="B121:B126"/>
    <mergeCell ref="C121:C126"/>
    <mergeCell ref="J121:J126"/>
    <mergeCell ref="K121:K126"/>
    <mergeCell ref="L103:N108"/>
    <mergeCell ref="A109:A114"/>
    <mergeCell ref="B109:B114"/>
    <mergeCell ref="C109:C114"/>
    <mergeCell ref="J109:J114"/>
    <mergeCell ref="K109:K114"/>
    <mergeCell ref="A92:A97"/>
    <mergeCell ref="B92:B97"/>
    <mergeCell ref="C92:C97"/>
    <mergeCell ref="J92:J97"/>
    <mergeCell ref="K92:K97"/>
    <mergeCell ref="A103:A108"/>
    <mergeCell ref="B103:B108"/>
    <mergeCell ref="C103:C108"/>
    <mergeCell ref="J103:J108"/>
    <mergeCell ref="K103:K108"/>
    <mergeCell ref="A80:A85"/>
    <mergeCell ref="B80:B85"/>
    <mergeCell ref="C80:C85"/>
    <mergeCell ref="J80:J85"/>
    <mergeCell ref="K80:K85"/>
    <mergeCell ref="A86:A91"/>
    <mergeCell ref="B86:B91"/>
    <mergeCell ref="C86:C91"/>
    <mergeCell ref="J86:J91"/>
    <mergeCell ref="K86:K91"/>
    <mergeCell ref="A68:A73"/>
    <mergeCell ref="B68:B73"/>
    <mergeCell ref="C68:C73"/>
    <mergeCell ref="J68:J73"/>
    <mergeCell ref="K68:K73"/>
    <mergeCell ref="A74:A79"/>
    <mergeCell ref="B74:B79"/>
    <mergeCell ref="C74:C79"/>
    <mergeCell ref="J74:J79"/>
    <mergeCell ref="K74:K79"/>
    <mergeCell ref="A56:A61"/>
    <mergeCell ref="B56:B61"/>
    <mergeCell ref="C56:C61"/>
    <mergeCell ref="J56:J61"/>
    <mergeCell ref="K56:K61"/>
    <mergeCell ref="A62:A67"/>
    <mergeCell ref="B62:B67"/>
    <mergeCell ref="C62:C67"/>
    <mergeCell ref="J62:J67"/>
    <mergeCell ref="K62:K67"/>
    <mergeCell ref="L41:N46"/>
    <mergeCell ref="A50:A55"/>
    <mergeCell ref="B50:B55"/>
    <mergeCell ref="C50:C55"/>
    <mergeCell ref="J50:J55"/>
    <mergeCell ref="K50:K55"/>
    <mergeCell ref="A35:A40"/>
    <mergeCell ref="B35:B40"/>
    <mergeCell ref="C35:C40"/>
    <mergeCell ref="J35:J40"/>
    <mergeCell ref="K35:K40"/>
    <mergeCell ref="A41:A46"/>
    <mergeCell ref="B41:B46"/>
    <mergeCell ref="C41:C46"/>
    <mergeCell ref="J41:J46"/>
    <mergeCell ref="K41:K46"/>
    <mergeCell ref="L23:N28"/>
    <mergeCell ref="A29:A34"/>
    <mergeCell ref="B29:B34"/>
    <mergeCell ref="C29:C34"/>
    <mergeCell ref="J29:J34"/>
    <mergeCell ref="K29:K34"/>
    <mergeCell ref="L29:N34"/>
    <mergeCell ref="A17:A22"/>
    <mergeCell ref="B17:B22"/>
    <mergeCell ref="C17:C22"/>
    <mergeCell ref="J17:J22"/>
    <mergeCell ref="K17:K22"/>
    <mergeCell ref="A23:A28"/>
    <mergeCell ref="B23:B28"/>
    <mergeCell ref="C23:C28"/>
    <mergeCell ref="J23:J28"/>
    <mergeCell ref="K23:K28"/>
    <mergeCell ref="A5:A10"/>
    <mergeCell ref="B5:B10"/>
    <mergeCell ref="C5:C10"/>
    <mergeCell ref="J5:J10"/>
    <mergeCell ref="K5:K10"/>
    <mergeCell ref="A11:A16"/>
    <mergeCell ref="B11:B16"/>
    <mergeCell ref="C11:C16"/>
    <mergeCell ref="J11:J16"/>
    <mergeCell ref="K11:K16"/>
    <mergeCell ref="A1:K2"/>
    <mergeCell ref="A3:A4"/>
    <mergeCell ref="B3:B4"/>
    <mergeCell ref="C3:C4"/>
    <mergeCell ref="D3:I3"/>
    <mergeCell ref="J3:J4"/>
    <mergeCell ref="K3:K4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86" fitToHeight="0" orientation="landscape" r:id="rId1"/>
  <rowBreaks count="2" manualBreakCount="2">
    <brk id="55" max="10" man="1"/>
    <brk id="15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 6.ОМ</vt:lpstr>
      <vt:lpstr>4.ОКС</vt:lpstr>
      <vt:lpstr>План реализации _ 10</vt:lpstr>
      <vt:lpstr>' 6.ОМ'!Область_печати</vt:lpstr>
      <vt:lpstr>'План реализации _ 10'!Область_печати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А.В.</dc:creator>
  <cp:lastModifiedBy>Кузьмина А.В.</cp:lastModifiedBy>
  <dcterms:created xsi:type="dcterms:W3CDTF">2022-03-24T14:40:41Z</dcterms:created>
  <dcterms:modified xsi:type="dcterms:W3CDTF">2022-03-24T14:43:04Z</dcterms:modified>
</cp:coreProperties>
</file>